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ministarstvo 2025\"/>
    </mc:Choice>
  </mc:AlternateContent>
  <bookViews>
    <workbookView xWindow="0" yWindow="0" windowWidth="20490" windowHeight="7155" activeTab="3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3" i="1" l="1"/>
  <c r="D3" i="1"/>
  <c r="D4" i="1"/>
  <c r="D89" i="1"/>
  <c r="D83" i="1"/>
  <c r="D82" i="1"/>
  <c r="D81" i="1"/>
  <c r="D77" i="1"/>
  <c r="D73" i="1"/>
  <c r="D69" i="1"/>
  <c r="D99" i="1"/>
  <c r="D96" i="1"/>
  <c r="D93" i="1"/>
  <c r="D90" i="1"/>
  <c r="D84" i="1"/>
  <c r="D70" i="1"/>
  <c r="D60" i="1"/>
  <c r="D49" i="1"/>
  <c r="D44" i="1"/>
  <c r="D41" i="1"/>
  <c r="D36" i="1"/>
  <c r="D26" i="1"/>
  <c r="D19" i="1"/>
  <c r="D11" i="1"/>
  <c r="D5" i="1"/>
  <c r="D13" i="2"/>
  <c r="D19" i="2"/>
  <c r="D14" i="2"/>
  <c r="D59" i="2"/>
  <c r="D54" i="2"/>
  <c r="D51" i="2"/>
  <c r="D47" i="2"/>
  <c r="D40" i="2"/>
  <c r="D33" i="2"/>
  <c r="D9" i="2"/>
  <c r="D4" i="2"/>
  <c r="D75" i="1" l="1"/>
  <c r="D74" i="1" s="1"/>
  <c r="D59" i="1"/>
  <c r="D50" i="2"/>
  <c r="D3" i="2"/>
  <c r="E8" i="3"/>
  <c r="E6" i="3"/>
  <c r="D10" i="3"/>
  <c r="D9" i="3"/>
  <c r="D8" i="3"/>
  <c r="D6" i="3"/>
  <c r="E81" i="1"/>
  <c r="E77" i="1"/>
  <c r="E73" i="1"/>
  <c r="E69" i="1"/>
  <c r="E63" i="1"/>
  <c r="E57" i="1"/>
  <c r="D63" i="2" l="1"/>
  <c r="E54" i="2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E4" i="2" l="1"/>
  <c r="E9" i="2"/>
  <c r="E14" i="2"/>
  <c r="E19" i="2"/>
  <c r="E33" i="2"/>
  <c r="E41" i="2"/>
  <c r="E44" i="2"/>
  <c r="E47" i="2"/>
  <c r="E51" i="2"/>
  <c r="E40" i="2" l="1"/>
  <c r="E13" i="2"/>
  <c r="E3" i="2" s="1"/>
  <c r="D12" i="3" l="1"/>
  <c r="C25" i="11" l="1"/>
  <c r="C34" i="12" l="1"/>
  <c r="D34" i="12" s="1"/>
  <c r="E11" i="1" l="1"/>
  <c r="E19" i="1"/>
  <c r="E26" i="1"/>
  <c r="E36" i="1"/>
  <c r="E41" i="1"/>
  <c r="E44" i="1"/>
  <c r="E49" i="1"/>
  <c r="E60" i="1"/>
  <c r="E70" i="1"/>
  <c r="E75" i="1"/>
  <c r="E74" i="1" s="1"/>
  <c r="E84" i="1"/>
  <c r="E83" i="1" s="1"/>
  <c r="E90" i="1"/>
  <c r="E93" i="1"/>
  <c r="E96" i="1"/>
  <c r="E99" i="1"/>
  <c r="C42" i="11" l="1"/>
  <c r="C44" i="11"/>
  <c r="E59" i="1"/>
  <c r="E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E60" i="2"/>
  <c r="E59" i="2" s="1"/>
  <c r="E50" i="2"/>
  <c r="C72" i="11" l="1"/>
  <c r="C15" i="11"/>
  <c r="C14" i="11"/>
  <c r="E63" i="2"/>
  <c r="C20" i="12" l="1"/>
  <c r="D20" i="12" s="1"/>
  <c r="C13" i="11"/>
  <c r="C3" i="11" s="1"/>
  <c r="C70" i="12"/>
  <c r="D70" i="12" s="1"/>
  <c r="C21" i="12"/>
  <c r="D21" i="12" s="1"/>
  <c r="C58" i="11"/>
  <c r="C28" i="11" s="1"/>
  <c r="E5" i="1"/>
  <c r="E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E3" i="1"/>
  <c r="E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<sst xmlns="http://schemas.openxmlformats.org/spreadsheetml/2006/main" count="629" uniqueCount="388">
  <si>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</si>
  <si>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</si>
  <si>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</si>
  <si>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</si>
  <si>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</si>
  <si>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</si>
  <si>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</si>
  <si>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</si>
  <si>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</si>
  <si>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</si>
  <si>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</si>
  <si>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</si>
  <si>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</si>
  <si>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</si>
  <si>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</si>
  <si>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</si>
  <si>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</si>
  <si>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</si>
  <si>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</si>
  <si>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</si>
  <si>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</si>
  <si>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</si>
  <si>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</si>
  <si>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</si>
  <si>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</si>
  <si>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</si>
  <si>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</si>
  <si>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</si>
  <si>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</si>
  <si>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</si>
  <si>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</si>
  <si>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</si>
  <si>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</si>
  <si>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</si>
  <si>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</si>
  <si>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</si>
  <si>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</si>
  <si>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</si>
  <si>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</si>
  <si>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</si>
  <si>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</si>
  <si>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</si>
  <si>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</si>
  <si>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</si>
  <si>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</si>
  <si>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</si>
  <si>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</si>
  <si>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</si>
  <si>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</si>
  <si>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</si>
  <si>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</si>
  <si>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</si>
  <si>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</si>
  <si>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</si>
  <si>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</si>
  <si>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</si>
  <si>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</si>
  <si>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</si>
  <si>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</si>
  <si>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</si>
  <si>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</si>
  <si>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</si>
  <si>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</si>
  <si>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</si>
  <si>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</si>
  <si>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</si>
  <si>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</si>
  <si>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</si>
  <si>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</si>
  <si>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</si>
  <si>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</si>
  <si>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</si>
  <si>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</si>
  <si>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</si>
  <si>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</si>
  <si>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</si>
  <si>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</si>
  <si>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</si>
  <si>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</si>
  <si>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</si>
  <si>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</si>
  <si>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</si>
  <si>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</si>
  <si>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</si>
  <si>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</si>
  <si>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</si>
  <si>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</si>
  <si>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</si>
  <si>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</si>
  <si>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</si>
  <si>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</si>
  <si>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</si>
  <si>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</si>
  <si>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</si>
  <si>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</si>
  <si>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</si>
  <si>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</si>
  <si>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</si>
  <si>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</si>
  <si>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</si>
  <si>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</si>
  <si>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</si>
  <si>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</si>
  <si>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</si>
  <si>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</si>
  <si>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</si>
  <si>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</si>
  <si>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</si>
  <si>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</si>
  <si>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</si>
  <si>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</si>
  <si>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</si>
  <si>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</si>
  <si>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</si>
  <si>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</si>
  <si>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</si>
  <si>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</si>
  <si>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</si>
  <si>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</si>
  <si>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</si>
  <si>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</si>
  <si>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</si>
  <si>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</si>
  <si>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</si>
  <si>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</si>
  <si>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</si>
  <si>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</si>
  <si>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</si>
  <si>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</si>
  <si>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</si>
  <si>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</si>
  <si>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</si>
  <si>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</si>
  <si>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</si>
  <si>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</si>
  <si>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</si>
  <si>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</si>
  <si>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</si>
  <si>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</si>
  <si>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</si>
  <si>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</si>
  <si>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</si>
  <si>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</si>
  <si>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</si>
  <si>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</si>
  <si>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</si>
  <si>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</si>
  <si>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</si>
  <si>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</si>
  <si>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</si>
  <si>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</si>
  <si>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</si>
  <si>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</si>
  <si>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</si>
  <si>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</si>
  <si>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</si>
  <si>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</si>
  <si>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</si>
  <si>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</si>
  <si>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</si>
  <si>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</si>
  <si>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</si>
  <si>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</si>
  <si>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</si>
  <si>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</si>
  <si>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</si>
  <si>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</si>
  <si>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</si>
  <si>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</si>
  <si>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</si>
  <si>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</si>
  <si>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</si>
  <si>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</si>
  <si>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</si>
  <si>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</si>
  <si>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</si>
  <si>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</si>
  <si>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</si>
  <si>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</si>
  <si>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</si>
  <si>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</si>
  <si>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</si>
  <si>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</si>
  <si>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</si>
  <si>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</si>
  <si>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</si>
  <si>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</si>
  <si>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</si>
  <si>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</si>
  <si>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</si>
  <si>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</si>
  <si>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</si>
  <si>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</si>
  <si>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</si>
  <si>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</si>
  <si>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</si>
  <si>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</si>
  <si>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</si>
  <si>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</si>
  <si>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</si>
  <si>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</si>
  <si>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</si>
  <si>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</si>
  <si>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</si>
  <si>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</si>
  <si>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</si>
  <si>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</si>
  <si>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</si>
  <si>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</si>
  <si>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</si>
  <si>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</si>
  <si>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</si>
  <si>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</si>
  <si>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</si>
  <si>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</si>
  <si>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</si>
  <si>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</si>
  <si>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</si>
  <si>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</si>
  <si>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</si>
  <si>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</si>
  <si>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</si>
  <si>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</si>
  <si>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</si>
  <si>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</si>
  <si>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</si>
  <si>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</si>
  <si>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</si>
  <si>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</si>
  <si>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</si>
  <si>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</si>
  <si>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</si>
  <si>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</si>
  <si>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</si>
  <si>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</si>
  <si>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</si>
  <si>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</si>
  <si>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</si>
  <si>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</si>
  <si>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</si>
  <si>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</si>
  <si>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</si>
  <si>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</si>
  <si>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</si>
  <si>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</si>
  <si>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</si>
  <si>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</si>
  <si>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</si>
  <si>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</si>
  <si>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</si>
  <si>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</si>
  <si>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</si>
  <si>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</si>
  <si>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</si>
  <si>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</si>
  <si>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</si>
  <si>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</si>
  <si>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</si>
  <si>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</si>
  <si>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</si>
  <si>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</si>
  <si>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</si>
  <si>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</si>
  <si>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</si>
  <si>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</si>
  <si>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</si>
  <si>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</si>
  <si>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</si>
  <si>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</si>
  <si>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</si>
  <si>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</si>
  <si>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</si>
  <si>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</si>
  <si>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</si>
  <si>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</si>
  <si>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</si>
  <si>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</si>
  <si>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</si>
  <si>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</si>
  <si>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</si>
  <si>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</si>
  <si>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</si>
  <si>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</si>
  <si>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</si>
  <si>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</si>
  <si>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</si>
  <si>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</si>
  <si>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</si>
  <si>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</si>
  <si>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</si>
  <si>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</si>
  <si>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</si>
  <si>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</si>
  <si>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</si>
  <si>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</si>
  <si>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</si>
  <si>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</si>
  <si>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</si>
  <si>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</si>
  <si>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</si>
  <si>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</si>
  <si>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</si>
  <si>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</si>
  <si>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</si>
  <si>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</si>
  <si>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</si>
  <si>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</si>
  <si>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</si>
  <si>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</si>
  <si>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</si>
  <si>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</si>
  <si>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</si>
  <si>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</si>
  <si>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</si>
  <si>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</si>
  <si>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</si>
  <si>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</si>
  <si>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</si>
  <si>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</si>
  <si>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</si>
  <si>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</si>
  <si>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</si>
  <si>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</si>
  <si>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</si>
  <si>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</si>
  <si>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</si>
  <si>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</si>
  <si>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</si>
  <si>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</si>
  <si>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</si>
  <si>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</si>
  <si>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</si>
  <si>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</si>
  <si>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</si>
  <si>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</si>
  <si>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</si>
  <si>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</si>
  <si>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</si>
  <si>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</si>
  <si>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</si>
  <si>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</si>
  <si>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</si>
  <si>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</si>
  <si>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</si>
  <si>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</si>
  <si>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</si>
  <si>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</si>
  <si>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</si>
  <si>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</si>
  <si>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</si>
  <si>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</si>
  <si>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</si>
  <si>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</si>
  <si>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</si>
  <si>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</si>
  <si>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</si>
  <si>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</si>
  <si>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</si>
  <si>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</si>
  <si>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</si>
  <si>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</si>
  <si>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</si>
  <si>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</si>
  <si>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</si>
  <si>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</si>
  <si>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</si>
  <si>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</si>
  <si>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</si>
  <si>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</si>
  <si>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</si>
  <si>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</si>
  <si>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</si>
  <si>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</si>
  <si>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</si>
  <si>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</si>
  <si>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</si>
  <si>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</si>
  <si>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</si>
  <si>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</si>
  <si>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</si>
  <si>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</si>
  <si>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Q2 2025</t>
  </si>
  <si>
    <t>Stanje neizmirenih obaveza opštine na 30.06.2025.</t>
  </si>
  <si>
    <t>Stanje neizmirenih obaveza javnih preduzeća na 30.06.2025.</t>
  </si>
  <si>
    <t>Stanje duga opštine na 30.06.2025.</t>
  </si>
  <si>
    <t>Stanje duga javnih preduzeća na 30.06.2025.</t>
  </si>
  <si>
    <t>plan Budžet 2025</t>
  </si>
  <si>
    <t>plan Budžet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</si>
</sst>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  <numFmt numFmtId="177" formatCode="#,##0.00\ &quot;€&quot;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  <xf numFmtId="0" fontId="6" fillId="32" borderId="56" xfId="0" applyFont="1" applyFill="1" applyBorder="1" applyAlignment="1">
      <alignment horizontal="center" vertical="center" wrapText="1"/>
    </xf>
    <xf numFmtId="177" fontId="50" fillId="33" borderId="57" xfId="0" applyNumberFormat="1" applyFont="1" applyFill="1" applyBorder="1" applyAlignment="1">
      <alignment horizontal="left" vertical="center" wrapText="1"/>
    </xf>
    <xf numFmtId="177" fontId="50" fillId="5" borderId="57" xfId="0" applyNumberFormat="1" applyFont="1" applyFill="1" applyBorder="1" applyAlignment="1">
      <alignment horizontal="left" vertical="center" wrapText="1"/>
    </xf>
    <xf numFmtId="177" fontId="49" fillId="0" borderId="57" xfId="0" applyNumberFormat="1" applyFont="1" applyBorder="1" applyAlignment="1">
      <alignment horizontal="left" vertical="center" wrapText="1"/>
    </xf>
    <xf numFmtId="177" fontId="49" fillId="7" borderId="57" xfId="0" applyNumberFormat="1" applyFont="1" applyFill="1" applyBorder="1" applyAlignment="1">
      <alignment horizontal="left" vertical="center" wrapText="1"/>
    </xf>
    <xf numFmtId="177" fontId="49" fillId="0" borderId="48" xfId="0" applyNumberFormat="1" applyFont="1" applyBorder="1" applyAlignment="1">
      <alignment horizontal="left" vertical="center" wrapText="1"/>
    </xf>
    <xf numFmtId="0" fontId="50" fillId="32" borderId="56" xfId="0" applyFont="1" applyFill="1" applyBorder="1" applyAlignment="1">
      <alignment horizontal="center" vertical="center" wrapText="1"/>
    </xf>
    <xf numFmtId="177" fontId="50" fillId="4" borderId="57" xfId="0" applyNumberFormat="1" applyFont="1" applyFill="1" applyBorder="1" applyAlignment="1">
      <alignment horizontal="left" vertical="center" wrapText="1"/>
    </xf>
    <xf numFmtId="177" fontId="53" fillId="32" borderId="58" xfId="0" applyNumberFormat="1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>
            <v>0</v>
          </cell>
          <cell r="E2">
            <v>7034000000</v>
          </cell>
          <cell r="F2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6"/>
  <sheetViews>
    <sheetView topLeftCell="B47" zoomScaleNormal="100" workbookViewId="0">
      <selection activeCell="D63" sqref="D63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78.140625" style="154" bestFit="1" customWidth="1"/>
    <col min="4" max="4" width="16.85546875" style="154" customWidth="1"/>
    <col min="5" max="5" width="15.7109375" style="169" customWidth="1"/>
    <col min="6" max="14" width="9.140625" style="154"/>
    <col min="15" max="15" width="16.85546875" style="154" customWidth="1"/>
    <col min="16" max="16384" width="9.140625" style="154"/>
  </cols>
  <sheetData>
    <row r="1" spans="2:5" ht="19.899999999999999" customHeight="1" x14ac:dyDescent="0.25">
      <c r="B1" s="193"/>
      <c r="C1" s="193"/>
      <c r="D1" s="193"/>
      <c r="E1" s="193"/>
    </row>
    <row r="2" spans="2:5" ht="31.5" x14ac:dyDescent="0.25">
      <c r="B2" s="151" t="s">
        <v>375</v>
      </c>
      <c r="C2" s="152" t="s">
        <v>126</v>
      </c>
      <c r="D2" s="229" t="s">
        <v>386</v>
      </c>
      <c r="E2" s="153" t="s">
        <v>381</v>
      </c>
    </row>
    <row r="3" spans="2:5" x14ac:dyDescent="0.25">
      <c r="B3" s="155">
        <v>71</v>
      </c>
      <c r="C3" s="156" t="s">
        <v>127</v>
      </c>
      <c r="D3" s="230">
        <f>D4+D9+D13+D33</f>
        <v>439000</v>
      </c>
      <c r="E3" s="157">
        <f>E4+E9+E13+E33</f>
        <v>205406.12</v>
      </c>
    </row>
    <row r="4" spans="2:5" x14ac:dyDescent="0.25">
      <c r="B4" s="158">
        <v>711</v>
      </c>
      <c r="C4" s="159" t="s">
        <v>128</v>
      </c>
      <c r="D4" s="231">
        <f>SUM(D5:D8)</f>
        <v>240000</v>
      </c>
      <c r="E4" s="160">
        <f>SUM(E5:E8)</f>
        <v>188921.16</v>
      </c>
    </row>
    <row r="5" spans="2:5" x14ac:dyDescent="0.25">
      <c r="B5" s="161" t="s">
        <v>129</v>
      </c>
      <c r="C5" s="162" t="s">
        <v>130</v>
      </c>
      <c r="D5" s="232">
        <v>120000</v>
      </c>
      <c r="E5" s="163">
        <v>156467.79</v>
      </c>
    </row>
    <row r="6" spans="2:5" x14ac:dyDescent="0.25">
      <c r="B6" s="161">
        <v>71131</v>
      </c>
      <c r="C6" s="162" t="s">
        <v>131</v>
      </c>
      <c r="D6" s="232">
        <v>95000</v>
      </c>
      <c r="E6" s="163">
        <v>10914</v>
      </c>
    </row>
    <row r="7" spans="2:5" x14ac:dyDescent="0.25">
      <c r="B7" s="161">
        <v>71132</v>
      </c>
      <c r="C7" s="162" t="s">
        <v>132</v>
      </c>
      <c r="D7" s="232">
        <v>10000</v>
      </c>
      <c r="E7" s="163">
        <v>16014</v>
      </c>
    </row>
    <row r="8" spans="2:5" x14ac:dyDescent="0.25">
      <c r="B8" s="161" t="s">
        <v>133</v>
      </c>
      <c r="C8" s="162" t="s">
        <v>134</v>
      </c>
      <c r="D8" s="232">
        <v>15000</v>
      </c>
      <c r="E8" s="163">
        <v>5525.37</v>
      </c>
    </row>
    <row r="9" spans="2:5" x14ac:dyDescent="0.25">
      <c r="B9" s="158">
        <v>713</v>
      </c>
      <c r="C9" s="159" t="s">
        <v>78</v>
      </c>
      <c r="D9" s="231">
        <f>SUM(D10:D12)</f>
        <v>4500</v>
      </c>
      <c r="E9" s="160">
        <f t="shared" ref="E9" si="0">SUM(E10:E12)</f>
        <v>1631.52</v>
      </c>
    </row>
    <row r="10" spans="2:5" x14ac:dyDescent="0.25">
      <c r="B10" s="161" t="s">
        <v>135</v>
      </c>
      <c r="C10" s="162" t="s">
        <v>136</v>
      </c>
      <c r="D10" s="232">
        <v>4000</v>
      </c>
      <c r="E10" s="163">
        <v>1631.52</v>
      </c>
    </row>
    <row r="11" spans="2:5" x14ac:dyDescent="0.25">
      <c r="B11" s="161" t="s">
        <v>137</v>
      </c>
      <c r="C11" s="162" t="s">
        <v>138</v>
      </c>
      <c r="D11" s="232">
        <v>500</v>
      </c>
      <c r="E11" s="163"/>
    </row>
    <row r="12" spans="2:5" x14ac:dyDescent="0.25">
      <c r="B12" s="164">
        <v>7136</v>
      </c>
      <c r="C12" s="162" t="s">
        <v>139</v>
      </c>
      <c r="D12" s="232">
        <v>0</v>
      </c>
      <c r="E12" s="163"/>
    </row>
    <row r="13" spans="2:5" x14ac:dyDescent="0.25">
      <c r="B13" s="158">
        <v>714</v>
      </c>
      <c r="C13" s="159" t="s">
        <v>140</v>
      </c>
      <c r="D13" s="231">
        <f>D14+D19+D27+D29+D31+D32</f>
        <v>184000</v>
      </c>
      <c r="E13" s="160">
        <f t="shared" ref="E13" si="1">E14+E19+E24+E25+E26+E27+E28+E29+E30+E31+E32</f>
        <v>14105.64</v>
      </c>
    </row>
    <row r="14" spans="2:5" x14ac:dyDescent="0.25">
      <c r="B14" s="158">
        <v>7141</v>
      </c>
      <c r="C14" s="159" t="s">
        <v>141</v>
      </c>
      <c r="D14" s="231">
        <f>SUM(D15:D18)</f>
        <v>500</v>
      </c>
      <c r="E14" s="160">
        <f t="shared" ref="E14" si="2">+E15+E16+E17+E18</f>
        <v>320</v>
      </c>
    </row>
    <row r="15" spans="2:5" x14ac:dyDescent="0.25">
      <c r="B15" s="164" t="s">
        <v>142</v>
      </c>
      <c r="C15" s="162" t="s">
        <v>143</v>
      </c>
      <c r="D15" s="232">
        <v>500</v>
      </c>
      <c r="E15" s="163">
        <v>320</v>
      </c>
    </row>
    <row r="16" spans="2:5" x14ac:dyDescent="0.25">
      <c r="B16" s="164" t="s">
        <v>144</v>
      </c>
      <c r="C16" s="162" t="s">
        <v>145</v>
      </c>
      <c r="D16" s="232"/>
      <c r="E16" s="165"/>
    </row>
    <row r="17" spans="2:5" x14ac:dyDescent="0.25">
      <c r="B17" s="164" t="s">
        <v>146</v>
      </c>
      <c r="C17" s="162" t="s">
        <v>147</v>
      </c>
      <c r="D17" s="232"/>
      <c r="E17" s="163"/>
    </row>
    <row r="18" spans="2:5" x14ac:dyDescent="0.25">
      <c r="B18" s="164">
        <v>71414</v>
      </c>
      <c r="C18" s="162" t="s">
        <v>148</v>
      </c>
      <c r="D18" s="232"/>
      <c r="E18" s="165"/>
    </row>
    <row r="19" spans="2:5" x14ac:dyDescent="0.25">
      <c r="B19" s="166">
        <v>7142</v>
      </c>
      <c r="C19" s="159" t="s">
        <v>149</v>
      </c>
      <c r="D19" s="231">
        <f>SUM(D20:D23)</f>
        <v>150000</v>
      </c>
      <c r="E19" s="160">
        <f t="shared" ref="E19" si="3">+E20+E21+E22+E23+E24</f>
        <v>8555.4</v>
      </c>
    </row>
    <row r="20" spans="2:5" x14ac:dyDescent="0.25">
      <c r="B20" s="164" t="s">
        <v>150</v>
      </c>
      <c r="C20" s="162" t="s">
        <v>151</v>
      </c>
      <c r="D20" s="232">
        <v>150000</v>
      </c>
      <c r="E20" s="163">
        <v>8555.4</v>
      </c>
    </row>
    <row r="21" spans="2:5" x14ac:dyDescent="0.25">
      <c r="B21" s="164">
        <v>71422</v>
      </c>
      <c r="C21" s="162" t="s">
        <v>152</v>
      </c>
      <c r="D21" s="232"/>
      <c r="E21" s="165"/>
    </row>
    <row r="22" spans="2:5" x14ac:dyDescent="0.25">
      <c r="B22" s="164" t="s">
        <v>153</v>
      </c>
      <c r="C22" s="162" t="s">
        <v>154</v>
      </c>
      <c r="D22" s="232"/>
      <c r="E22" s="165"/>
    </row>
    <row r="23" spans="2:5" x14ac:dyDescent="0.25">
      <c r="B23" s="164">
        <v>71424</v>
      </c>
      <c r="C23" s="162" t="s">
        <v>155</v>
      </c>
      <c r="D23" s="232"/>
      <c r="E23" s="165"/>
    </row>
    <row r="24" spans="2:5" x14ac:dyDescent="0.25">
      <c r="B24" s="164">
        <v>71425</v>
      </c>
      <c r="C24" s="162" t="s">
        <v>156</v>
      </c>
      <c r="D24" s="232"/>
      <c r="E24" s="165"/>
    </row>
    <row r="25" spans="2:5" x14ac:dyDescent="0.25">
      <c r="B25" s="164">
        <v>7143</v>
      </c>
      <c r="C25" s="162" t="s">
        <v>157</v>
      </c>
      <c r="D25" s="232"/>
      <c r="E25" s="165"/>
    </row>
    <row r="26" spans="2:5" x14ac:dyDescent="0.25">
      <c r="B26" s="164">
        <v>7145</v>
      </c>
      <c r="C26" s="162" t="s">
        <v>158</v>
      </c>
      <c r="D26" s="232"/>
      <c r="E26" s="165"/>
    </row>
    <row r="27" spans="2:5" x14ac:dyDescent="0.25">
      <c r="B27" s="164" t="s">
        <v>159</v>
      </c>
      <c r="C27" s="162" t="s">
        <v>160</v>
      </c>
      <c r="D27" s="232">
        <v>15000</v>
      </c>
      <c r="E27" s="163">
        <v>740.73</v>
      </c>
    </row>
    <row r="28" spans="2:5" x14ac:dyDescent="0.25">
      <c r="B28" s="164">
        <v>71464</v>
      </c>
      <c r="C28" s="162" t="s">
        <v>161</v>
      </c>
      <c r="D28" s="232"/>
      <c r="E28" s="165"/>
    </row>
    <row r="29" spans="2:5" x14ac:dyDescent="0.25">
      <c r="B29" s="164">
        <v>7147</v>
      </c>
      <c r="C29" s="162" t="s">
        <v>162</v>
      </c>
      <c r="D29" s="232">
        <v>4500</v>
      </c>
      <c r="E29" s="165">
        <v>92</v>
      </c>
    </row>
    <row r="30" spans="2:5" s="167" customFormat="1" x14ac:dyDescent="0.25">
      <c r="B30" s="164">
        <v>7148</v>
      </c>
      <c r="C30" s="162" t="s">
        <v>380</v>
      </c>
      <c r="D30" s="232"/>
      <c r="E30" s="163">
        <v>847.6</v>
      </c>
    </row>
    <row r="31" spans="2:5" x14ac:dyDescent="0.25">
      <c r="B31" s="164">
        <v>71489</v>
      </c>
      <c r="C31" s="162" t="s">
        <v>163</v>
      </c>
      <c r="D31" s="232">
        <v>5000</v>
      </c>
      <c r="E31" s="163"/>
    </row>
    <row r="32" spans="2:5" x14ac:dyDescent="0.25">
      <c r="B32" s="164" t="s">
        <v>164</v>
      </c>
      <c r="C32" s="162" t="s">
        <v>40</v>
      </c>
      <c r="D32" s="232">
        <v>9000</v>
      </c>
      <c r="E32" s="163">
        <v>3549.91</v>
      </c>
    </row>
    <row r="33" spans="2:5" x14ac:dyDescent="0.25">
      <c r="B33" s="158">
        <v>715</v>
      </c>
      <c r="C33" s="159" t="s">
        <v>165</v>
      </c>
      <c r="D33" s="231">
        <f>SUM(D34:D39)</f>
        <v>10500</v>
      </c>
      <c r="E33" s="160">
        <f t="shared" ref="E33" si="4">SUM(E34:E39)</f>
        <v>747.8</v>
      </c>
    </row>
    <row r="34" spans="2:5" x14ac:dyDescent="0.25">
      <c r="B34" s="161" t="s">
        <v>166</v>
      </c>
      <c r="C34" s="162" t="s">
        <v>167</v>
      </c>
      <c r="D34" s="232"/>
      <c r="E34" s="165"/>
    </row>
    <row r="35" spans="2:5" x14ac:dyDescent="0.25">
      <c r="B35" s="161" t="s">
        <v>168</v>
      </c>
      <c r="C35" s="162" t="s">
        <v>169</v>
      </c>
      <c r="D35" s="232">
        <v>1500</v>
      </c>
      <c r="E35" s="163"/>
    </row>
    <row r="36" spans="2:5" x14ac:dyDescent="0.25">
      <c r="B36" s="161">
        <v>71525</v>
      </c>
      <c r="C36" s="162" t="s">
        <v>170</v>
      </c>
      <c r="D36" s="232"/>
      <c r="E36" s="165"/>
    </row>
    <row r="37" spans="2:5" x14ac:dyDescent="0.25">
      <c r="B37" s="161" t="s">
        <v>171</v>
      </c>
      <c r="C37" s="162" t="s">
        <v>172</v>
      </c>
      <c r="D37" s="232"/>
      <c r="E37" s="163"/>
    </row>
    <row r="38" spans="2:5" x14ac:dyDescent="0.25">
      <c r="B38" s="161">
        <v>71532</v>
      </c>
      <c r="C38" s="162" t="s">
        <v>173</v>
      </c>
      <c r="D38" s="232"/>
      <c r="E38" s="165"/>
    </row>
    <row r="39" spans="2:5" x14ac:dyDescent="0.25">
      <c r="B39" s="161" t="s">
        <v>174</v>
      </c>
      <c r="C39" s="162" t="s">
        <v>165</v>
      </c>
      <c r="D39" s="232">
        <v>9000</v>
      </c>
      <c r="E39" s="163">
        <v>747.8</v>
      </c>
    </row>
    <row r="40" spans="2:5" x14ac:dyDescent="0.25">
      <c r="B40" s="155">
        <v>72</v>
      </c>
      <c r="C40" s="156" t="s">
        <v>175</v>
      </c>
      <c r="D40" s="230">
        <f>D41+D44</f>
        <v>0</v>
      </c>
      <c r="E40" s="157">
        <f t="shared" ref="E40" si="5">+E41+E44</f>
        <v>0</v>
      </c>
    </row>
    <row r="41" spans="2:5" x14ac:dyDescent="0.25">
      <c r="B41" s="158" t="s">
        <v>176</v>
      </c>
      <c r="C41" s="159" t="s">
        <v>177</v>
      </c>
      <c r="D41" s="231"/>
      <c r="E41" s="160">
        <f t="shared" ref="E41" si="6">SUM(E42:E43)</f>
        <v>0</v>
      </c>
    </row>
    <row r="42" spans="2:5" x14ac:dyDescent="0.25">
      <c r="B42" s="164" t="s">
        <v>178</v>
      </c>
      <c r="C42" s="162" t="s">
        <v>179</v>
      </c>
      <c r="D42" s="232"/>
      <c r="E42" s="165"/>
    </row>
    <row r="43" spans="2:5" x14ac:dyDescent="0.25">
      <c r="B43" s="164">
        <v>7212</v>
      </c>
      <c r="C43" s="162" t="s">
        <v>180</v>
      </c>
      <c r="D43" s="232"/>
      <c r="E43" s="165"/>
    </row>
    <row r="44" spans="2:5" x14ac:dyDescent="0.25">
      <c r="B44" s="158" t="s">
        <v>181</v>
      </c>
      <c r="C44" s="159" t="s">
        <v>182</v>
      </c>
      <c r="D44" s="231"/>
      <c r="E44" s="160">
        <f>SUM(E45:E46)</f>
        <v>0</v>
      </c>
    </row>
    <row r="45" spans="2:5" x14ac:dyDescent="0.25">
      <c r="B45" s="164" t="s">
        <v>183</v>
      </c>
      <c r="C45" s="162" t="s">
        <v>184</v>
      </c>
      <c r="D45" s="232"/>
      <c r="E45" s="165"/>
    </row>
    <row r="46" spans="2:5" x14ac:dyDescent="0.25">
      <c r="B46" s="164" t="s">
        <v>185</v>
      </c>
      <c r="C46" s="162" t="s">
        <v>186</v>
      </c>
      <c r="D46" s="232"/>
      <c r="E46" s="165"/>
    </row>
    <row r="47" spans="2:5" x14ac:dyDescent="0.25">
      <c r="B47" s="155">
        <v>73</v>
      </c>
      <c r="C47" s="156" t="s">
        <v>187</v>
      </c>
      <c r="D47" s="230">
        <f>SUM(D48:D49)</f>
        <v>1530000</v>
      </c>
      <c r="E47" s="157">
        <f>SUM(E48:E49)</f>
        <v>1862970.52</v>
      </c>
    </row>
    <row r="48" spans="2:5" x14ac:dyDescent="0.25">
      <c r="B48" s="164">
        <v>731</v>
      </c>
      <c r="C48" s="162" t="s">
        <v>188</v>
      </c>
      <c r="D48" s="232">
        <v>0</v>
      </c>
      <c r="E48" s="165">
        <v>64800</v>
      </c>
    </row>
    <row r="49" spans="2:5" x14ac:dyDescent="0.25">
      <c r="B49" s="164" t="s">
        <v>189</v>
      </c>
      <c r="C49" s="162" t="s">
        <v>190</v>
      </c>
      <c r="D49" s="232">
        <v>1530000</v>
      </c>
      <c r="E49" s="163">
        <v>1798170.52</v>
      </c>
    </row>
    <row r="50" spans="2:5" x14ac:dyDescent="0.25">
      <c r="B50" s="155">
        <v>74</v>
      </c>
      <c r="C50" s="156" t="s">
        <v>191</v>
      </c>
      <c r="D50" s="230">
        <f>D51+D54</f>
        <v>1911916</v>
      </c>
      <c r="E50" s="157">
        <f t="shared" ref="E50" si="7">E51+E54</f>
        <v>1139691.02</v>
      </c>
    </row>
    <row r="51" spans="2:5" x14ac:dyDescent="0.25">
      <c r="B51" s="158" t="s">
        <v>192</v>
      </c>
      <c r="C51" s="159" t="s">
        <v>193</v>
      </c>
      <c r="D51" s="231">
        <f>SUM(D52:D53)</f>
        <v>25000</v>
      </c>
      <c r="E51" s="160">
        <f t="shared" ref="E51" si="8">SUM(E52:E53)</f>
        <v>0</v>
      </c>
    </row>
    <row r="52" spans="2:5" x14ac:dyDescent="0.25">
      <c r="B52" s="164" t="s">
        <v>194</v>
      </c>
      <c r="C52" s="162" t="s">
        <v>195</v>
      </c>
      <c r="D52" s="232">
        <v>25000</v>
      </c>
      <c r="E52" s="163"/>
    </row>
    <row r="53" spans="2:5" x14ac:dyDescent="0.25">
      <c r="B53" s="164" t="s">
        <v>196</v>
      </c>
      <c r="C53" s="162" t="s">
        <v>197</v>
      </c>
      <c r="D53" s="232">
        <v>0</v>
      </c>
      <c r="E53" s="165"/>
    </row>
    <row r="54" spans="2:5" x14ac:dyDescent="0.25">
      <c r="B54" s="158">
        <v>742</v>
      </c>
      <c r="C54" s="159" t="s">
        <v>198</v>
      </c>
      <c r="D54" s="231">
        <f>SUM(D55:D58)</f>
        <v>1886916</v>
      </c>
      <c r="E54" s="160">
        <f>SUM(E55:E58)</f>
        <v>1139691.02</v>
      </c>
    </row>
    <row r="55" spans="2:5" x14ac:dyDescent="0.25">
      <c r="B55" s="164" t="s">
        <v>199</v>
      </c>
      <c r="C55" s="162" t="s">
        <v>377</v>
      </c>
      <c r="D55" s="232">
        <v>60000</v>
      </c>
      <c r="E55" s="163">
        <v>0</v>
      </c>
    </row>
    <row r="56" spans="2:5" x14ac:dyDescent="0.25">
      <c r="B56" s="161">
        <v>7425</v>
      </c>
      <c r="C56" s="168" t="s">
        <v>379</v>
      </c>
      <c r="D56" s="233">
        <v>15000</v>
      </c>
      <c r="E56" s="163">
        <v>5685.14</v>
      </c>
    </row>
    <row r="57" spans="2:5" x14ac:dyDescent="0.25">
      <c r="B57" s="164" t="s">
        <v>200</v>
      </c>
      <c r="C57" s="162" t="s">
        <v>201</v>
      </c>
      <c r="D57" s="232">
        <v>992001</v>
      </c>
      <c r="E57" s="163">
        <v>601421.15</v>
      </c>
    </row>
    <row r="58" spans="2:5" x14ac:dyDescent="0.25">
      <c r="B58" s="164">
        <v>7427</v>
      </c>
      <c r="C58" s="162" t="s">
        <v>378</v>
      </c>
      <c r="D58" s="232">
        <v>819915</v>
      </c>
      <c r="E58" s="163">
        <v>532584.73</v>
      </c>
    </row>
    <row r="59" spans="2:5" x14ac:dyDescent="0.25">
      <c r="B59" s="155">
        <v>75</v>
      </c>
      <c r="C59" s="156" t="s">
        <v>105</v>
      </c>
      <c r="D59" s="230">
        <f>D60</f>
        <v>0</v>
      </c>
      <c r="E59" s="157">
        <f>+E60</f>
        <v>0</v>
      </c>
    </row>
    <row r="60" spans="2:5" x14ac:dyDescent="0.25">
      <c r="B60" s="158" t="s">
        <v>202</v>
      </c>
      <c r="C60" s="159" t="s">
        <v>105</v>
      </c>
      <c r="D60" s="231"/>
      <c r="E60" s="160">
        <f>+E61+E62</f>
        <v>0</v>
      </c>
    </row>
    <row r="61" spans="2:5" x14ac:dyDescent="0.25">
      <c r="B61" s="164" t="s">
        <v>203</v>
      </c>
      <c r="C61" s="162" t="s">
        <v>204</v>
      </c>
      <c r="D61" s="232"/>
      <c r="E61" s="163"/>
    </row>
    <row r="62" spans="2:5" x14ac:dyDescent="0.25">
      <c r="B62" s="186" t="s">
        <v>205</v>
      </c>
      <c r="C62" s="187" t="s">
        <v>206</v>
      </c>
      <c r="D62" s="234"/>
      <c r="E62" s="188"/>
    </row>
    <row r="63" spans="2:5" x14ac:dyDescent="0.25">
      <c r="B63" s="191" t="s">
        <v>207</v>
      </c>
      <c r="C63" s="192"/>
      <c r="D63" s="237">
        <f>D3+D40+D47+D50+D59</f>
        <v>3880916</v>
      </c>
      <c r="E63" s="189">
        <f>E3+E40+E47+E50+E59</f>
        <v>3208067.66</v>
      </c>
    </row>
    <row r="66" spans="5:5" x14ac:dyDescent="0.25">
      <c r="E66" s="170"/>
    </row>
  </sheetData>
  <mergeCells count="2">
    <mergeCell ref="B63:C63"/>
    <mergeCell ref="B1:E1"/>
  </mergeCells>
  <pageMargins left="0.7" right="0.7" top="0.75" bottom="0.75" header="0.3" footer="0.3"/>
  <pageSetup paperSize="9" scale="80" orientation="portrait" r:id="rId1"/>
  <ignoredErrors>
    <ignoredError sqref="E47 E50:E51 E59:E60 B66 E63:E65 B64:C65 B63:C63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7"/>
  <sheetViews>
    <sheetView zoomScaleNormal="100" workbookViewId="0">
      <selection activeCell="D103" sqref="D103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23" style="154" customWidth="1"/>
    <col min="5" max="5" width="15.7109375" style="167" customWidth="1"/>
    <col min="6" max="6" width="15.5703125" style="154" customWidth="1"/>
    <col min="7" max="7" width="12.5703125" style="154" customWidth="1"/>
    <col min="8" max="16384" width="9.140625" style="154"/>
  </cols>
  <sheetData>
    <row r="1" spans="2:8" ht="19.899999999999999" customHeight="1" x14ac:dyDescent="0.25">
      <c r="B1" s="194"/>
      <c r="C1" s="195"/>
      <c r="D1" s="195"/>
      <c r="E1" s="195"/>
    </row>
    <row r="2" spans="2:8" x14ac:dyDescent="0.25">
      <c r="B2" s="171" t="s">
        <v>376</v>
      </c>
      <c r="C2" s="172" t="s">
        <v>0</v>
      </c>
      <c r="D2" s="235" t="s">
        <v>387</v>
      </c>
      <c r="E2" s="173" t="s">
        <v>381</v>
      </c>
    </row>
    <row r="3" spans="2:8" x14ac:dyDescent="0.25">
      <c r="B3" s="155" t="s">
        <v>25</v>
      </c>
      <c r="C3" s="156" t="s">
        <v>26</v>
      </c>
      <c r="D3" s="230">
        <f>D4+D58+D59</f>
        <v>1631050</v>
      </c>
      <c r="E3" s="157">
        <f>E4+E58+E59</f>
        <v>550000.55000000005</v>
      </c>
      <c r="G3" s="174"/>
      <c r="H3" s="174"/>
    </row>
    <row r="4" spans="2:8" x14ac:dyDescent="0.25">
      <c r="B4" s="175">
        <v>41</v>
      </c>
      <c r="C4" s="176" t="s">
        <v>26</v>
      </c>
      <c r="D4" s="236">
        <f>D5+D11+D19+D26+D36+D41+D44+D48+D49</f>
        <v>1062050</v>
      </c>
      <c r="E4" s="177">
        <f t="shared" ref="E4" si="0">E5+E11+E19+E26+E36+E41+E44+E48+E49</f>
        <v>344433.64</v>
      </c>
      <c r="G4" s="174"/>
      <c r="H4" s="174"/>
    </row>
    <row r="5" spans="2:8" x14ac:dyDescent="0.25">
      <c r="B5" s="158">
        <v>411</v>
      </c>
      <c r="C5" s="159" t="s">
        <v>27</v>
      </c>
      <c r="D5" s="231">
        <f>SUM(D6:D10)</f>
        <v>698550</v>
      </c>
      <c r="E5" s="160">
        <f>SUM(E6:E10)</f>
        <v>240273.56</v>
      </c>
      <c r="G5" s="174"/>
      <c r="H5" s="174"/>
    </row>
    <row r="6" spans="2:8" x14ac:dyDescent="0.25">
      <c r="B6" s="164">
        <v>4111</v>
      </c>
      <c r="C6" s="162" t="s">
        <v>28</v>
      </c>
      <c r="D6" s="232">
        <v>600194</v>
      </c>
      <c r="E6" s="163">
        <v>199583.4</v>
      </c>
      <c r="G6" s="174"/>
      <c r="H6" s="174"/>
    </row>
    <row r="7" spans="2:8" x14ac:dyDescent="0.25">
      <c r="B7" s="164">
        <v>4112</v>
      </c>
      <c r="C7" s="162" t="s">
        <v>29</v>
      </c>
      <c r="D7" s="232">
        <v>19909</v>
      </c>
      <c r="E7" s="163">
        <v>11147.06</v>
      </c>
      <c r="G7" s="174"/>
      <c r="H7" s="174"/>
    </row>
    <row r="8" spans="2:8" x14ac:dyDescent="0.25">
      <c r="B8" s="164">
        <v>4113</v>
      </c>
      <c r="C8" s="162" t="s">
        <v>30</v>
      </c>
      <c r="D8" s="232">
        <v>65732</v>
      </c>
      <c r="E8" s="163">
        <v>24345.84</v>
      </c>
      <c r="G8" s="174"/>
      <c r="H8" s="174"/>
    </row>
    <row r="9" spans="2:8" x14ac:dyDescent="0.25">
      <c r="B9" s="164">
        <v>4114</v>
      </c>
      <c r="C9" s="162" t="s">
        <v>31</v>
      </c>
      <c r="D9" s="232">
        <v>10129</v>
      </c>
      <c r="E9" s="163">
        <v>5197.26</v>
      </c>
      <c r="G9" s="174"/>
      <c r="H9" s="174"/>
    </row>
    <row r="10" spans="2:8" x14ac:dyDescent="0.25">
      <c r="B10" s="164">
        <v>4115</v>
      </c>
      <c r="C10" s="162" t="s">
        <v>32</v>
      </c>
      <c r="D10" s="232">
        <v>2586</v>
      </c>
      <c r="E10" s="163">
        <v>0</v>
      </c>
      <c r="G10" s="174"/>
      <c r="H10" s="174"/>
    </row>
    <row r="11" spans="2:8" x14ac:dyDescent="0.25">
      <c r="B11" s="158">
        <v>412</v>
      </c>
      <c r="C11" s="159" t="s">
        <v>33</v>
      </c>
      <c r="D11" s="231">
        <f>SUM(D12:D18)</f>
        <v>71000</v>
      </c>
      <c r="E11" s="160">
        <f t="shared" ref="E11" si="1">SUM(E12:E18)</f>
        <v>16562</v>
      </c>
      <c r="G11" s="174"/>
      <c r="H11" s="174"/>
    </row>
    <row r="12" spans="2:8" x14ac:dyDescent="0.25">
      <c r="B12" s="164">
        <v>4121</v>
      </c>
      <c r="C12" s="162" t="s">
        <v>34</v>
      </c>
      <c r="D12" s="232"/>
      <c r="E12" s="165"/>
      <c r="G12" s="174"/>
      <c r="H12" s="174"/>
    </row>
    <row r="13" spans="2:8" x14ac:dyDescent="0.25">
      <c r="B13" s="164">
        <v>4122</v>
      </c>
      <c r="C13" s="162" t="s">
        <v>35</v>
      </c>
      <c r="D13" s="232"/>
      <c r="E13" s="165"/>
      <c r="G13" s="174"/>
      <c r="H13" s="174"/>
    </row>
    <row r="14" spans="2:8" x14ac:dyDescent="0.25">
      <c r="B14" s="164">
        <v>4123</v>
      </c>
      <c r="C14" s="162" t="s">
        <v>36</v>
      </c>
      <c r="D14" s="232"/>
      <c r="E14" s="165"/>
      <c r="G14" s="174"/>
      <c r="H14" s="174"/>
    </row>
    <row r="15" spans="2:8" x14ac:dyDescent="0.25">
      <c r="B15" s="164">
        <v>4124</v>
      </c>
      <c r="C15" s="162" t="s">
        <v>37</v>
      </c>
      <c r="D15" s="232"/>
      <c r="E15" s="165"/>
      <c r="G15" s="174"/>
      <c r="H15" s="174"/>
    </row>
    <row r="16" spans="2:8" x14ac:dyDescent="0.25">
      <c r="B16" s="164">
        <v>4125</v>
      </c>
      <c r="C16" s="162" t="s">
        <v>38</v>
      </c>
      <c r="D16" s="232"/>
      <c r="E16" s="165"/>
      <c r="G16" s="174"/>
      <c r="H16" s="174"/>
    </row>
    <row r="17" spans="2:8" x14ac:dyDescent="0.25">
      <c r="B17" s="164">
        <v>4126</v>
      </c>
      <c r="C17" s="162" t="s">
        <v>39</v>
      </c>
      <c r="D17" s="232">
        <v>45000</v>
      </c>
      <c r="E17" s="165">
        <v>15912</v>
      </c>
      <c r="G17" s="174"/>
      <c r="H17" s="174"/>
    </row>
    <row r="18" spans="2:8" x14ac:dyDescent="0.25">
      <c r="B18" s="164">
        <v>4127</v>
      </c>
      <c r="C18" s="162" t="s">
        <v>40</v>
      </c>
      <c r="D18" s="232">
        <v>26000</v>
      </c>
      <c r="E18" s="163">
        <v>650</v>
      </c>
      <c r="G18" s="174"/>
      <c r="H18" s="174"/>
    </row>
    <row r="19" spans="2:8" x14ac:dyDescent="0.25">
      <c r="B19" s="158">
        <v>413</v>
      </c>
      <c r="C19" s="159" t="s">
        <v>41</v>
      </c>
      <c r="D19" s="231">
        <f>SUM(D20:D25)</f>
        <v>63500</v>
      </c>
      <c r="E19" s="160">
        <f t="shared" ref="E19" si="2">SUM(E20:E25)</f>
        <v>18883.21</v>
      </c>
      <c r="G19" s="174"/>
      <c r="H19" s="174"/>
    </row>
    <row r="20" spans="2:8" x14ac:dyDescent="0.25">
      <c r="B20" s="164">
        <v>4131</v>
      </c>
      <c r="C20" s="162" t="s">
        <v>42</v>
      </c>
      <c r="D20" s="232">
        <v>5000</v>
      </c>
      <c r="E20" s="165">
        <v>1394.15</v>
      </c>
      <c r="G20" s="174"/>
      <c r="H20" s="174"/>
    </row>
    <row r="21" spans="2:8" x14ac:dyDescent="0.25">
      <c r="B21" s="164">
        <v>4132</v>
      </c>
      <c r="C21" s="162" t="s">
        <v>43</v>
      </c>
      <c r="D21" s="232"/>
      <c r="E21" s="165"/>
      <c r="G21" s="174"/>
      <c r="H21" s="174"/>
    </row>
    <row r="22" spans="2:8" x14ac:dyDescent="0.25">
      <c r="B22" s="164">
        <v>4133</v>
      </c>
      <c r="C22" s="162" t="s">
        <v>44</v>
      </c>
      <c r="D22" s="232">
        <v>9000</v>
      </c>
      <c r="E22" s="163">
        <v>1362.81</v>
      </c>
      <c r="G22" s="174"/>
      <c r="H22" s="174"/>
    </row>
    <row r="23" spans="2:8" x14ac:dyDescent="0.25">
      <c r="B23" s="164">
        <v>4134</v>
      </c>
      <c r="C23" s="162" t="s">
        <v>45</v>
      </c>
      <c r="D23" s="232">
        <v>17000</v>
      </c>
      <c r="E23" s="163">
        <v>5571.44</v>
      </c>
      <c r="G23" s="174"/>
      <c r="H23" s="174"/>
    </row>
    <row r="24" spans="2:8" x14ac:dyDescent="0.25">
      <c r="B24" s="164">
        <v>4135</v>
      </c>
      <c r="C24" s="162" t="s">
        <v>46</v>
      </c>
      <c r="D24" s="232">
        <v>29000</v>
      </c>
      <c r="E24" s="163">
        <v>10434.01</v>
      </c>
      <c r="G24" s="174"/>
      <c r="H24" s="174"/>
    </row>
    <row r="25" spans="2:8" x14ac:dyDescent="0.25">
      <c r="B25" s="164">
        <v>4139</v>
      </c>
      <c r="C25" s="162" t="s">
        <v>47</v>
      </c>
      <c r="D25" s="232">
        <v>3500</v>
      </c>
      <c r="E25" s="165">
        <v>120.8</v>
      </c>
      <c r="G25" s="174"/>
      <c r="H25" s="174"/>
    </row>
    <row r="26" spans="2:8" x14ac:dyDescent="0.25">
      <c r="B26" s="158">
        <v>414</v>
      </c>
      <c r="C26" s="159" t="s">
        <v>48</v>
      </c>
      <c r="D26" s="231">
        <f>SUM(D27:D35)</f>
        <v>62000</v>
      </c>
      <c r="E26" s="160">
        <f t="shared" ref="E26" si="3">SUM(E27:E35)</f>
        <v>22227.18</v>
      </c>
      <c r="G26" s="174"/>
      <c r="H26" s="174"/>
    </row>
    <row r="27" spans="2:8" x14ac:dyDescent="0.25">
      <c r="B27" s="164">
        <v>4141</v>
      </c>
      <c r="C27" s="162" t="s">
        <v>49</v>
      </c>
      <c r="D27" s="232">
        <v>7000</v>
      </c>
      <c r="E27" s="163">
        <v>5394.66</v>
      </c>
      <c r="G27" s="174"/>
      <c r="H27" s="174"/>
    </row>
    <row r="28" spans="2:8" x14ac:dyDescent="0.25">
      <c r="B28" s="164">
        <v>4142</v>
      </c>
      <c r="C28" s="162" t="s">
        <v>50</v>
      </c>
      <c r="D28" s="232">
        <v>6000</v>
      </c>
      <c r="E28" s="163">
        <v>2219.94</v>
      </c>
      <c r="G28" s="174"/>
      <c r="H28" s="174"/>
    </row>
    <row r="29" spans="2:8" x14ac:dyDescent="0.25">
      <c r="B29" s="164">
        <v>4143</v>
      </c>
      <c r="C29" s="162" t="s">
        <v>51</v>
      </c>
      <c r="D29" s="232">
        <v>7000</v>
      </c>
      <c r="E29" s="163">
        <v>3890.34</v>
      </c>
      <c r="G29" s="174"/>
      <c r="H29" s="174"/>
    </row>
    <row r="30" spans="2:8" x14ac:dyDescent="0.25">
      <c r="B30" s="164">
        <v>4144</v>
      </c>
      <c r="C30" s="162" t="s">
        <v>52</v>
      </c>
      <c r="D30" s="232">
        <v>2000</v>
      </c>
      <c r="E30" s="163">
        <v>1414.9</v>
      </c>
      <c r="G30" s="174"/>
      <c r="H30" s="174"/>
    </row>
    <row r="31" spans="2:8" x14ac:dyDescent="0.25">
      <c r="B31" s="164">
        <v>4145</v>
      </c>
      <c r="C31" s="162" t="s">
        <v>53</v>
      </c>
      <c r="D31" s="232">
        <v>7000</v>
      </c>
      <c r="E31" s="163">
        <v>1877.29</v>
      </c>
      <c r="G31" s="174"/>
      <c r="H31" s="174"/>
    </row>
    <row r="32" spans="2:8" x14ac:dyDescent="0.25">
      <c r="B32" s="164">
        <v>4146</v>
      </c>
      <c r="C32" s="162" t="s">
        <v>54</v>
      </c>
      <c r="D32" s="232">
        <v>3000</v>
      </c>
      <c r="E32" s="163">
        <v>0</v>
      </c>
      <c r="G32" s="174"/>
      <c r="H32" s="174"/>
    </row>
    <row r="33" spans="2:8" x14ac:dyDescent="0.25">
      <c r="B33" s="164">
        <v>4147</v>
      </c>
      <c r="C33" s="162" t="s">
        <v>55</v>
      </c>
      <c r="D33" s="232">
        <v>15000</v>
      </c>
      <c r="E33" s="163">
        <v>6807</v>
      </c>
      <c r="G33" s="174"/>
      <c r="H33" s="174"/>
    </row>
    <row r="34" spans="2:8" x14ac:dyDescent="0.25">
      <c r="B34" s="164">
        <v>4148</v>
      </c>
      <c r="C34" s="162" t="s">
        <v>56</v>
      </c>
      <c r="D34" s="232">
        <v>2000</v>
      </c>
      <c r="E34" s="163"/>
      <c r="G34" s="174"/>
      <c r="H34" s="174"/>
    </row>
    <row r="35" spans="2:8" x14ac:dyDescent="0.25">
      <c r="B35" s="164">
        <v>4149</v>
      </c>
      <c r="C35" s="162" t="s">
        <v>57</v>
      </c>
      <c r="D35" s="232">
        <v>13000</v>
      </c>
      <c r="E35" s="163">
        <v>623.04999999999995</v>
      </c>
      <c r="G35" s="174"/>
      <c r="H35" s="174"/>
    </row>
    <row r="36" spans="2:8" x14ac:dyDescent="0.25">
      <c r="B36" s="158">
        <v>415</v>
      </c>
      <c r="C36" s="159" t="s">
        <v>58</v>
      </c>
      <c r="D36" s="231">
        <f>SUM(D37:D40)</f>
        <v>53000</v>
      </c>
      <c r="E36" s="160">
        <f t="shared" ref="E36" si="4">SUM(E37:E40)</f>
        <v>19102.189999999999</v>
      </c>
      <c r="G36" s="174"/>
      <c r="H36" s="174"/>
    </row>
    <row r="37" spans="2:8" x14ac:dyDescent="0.25">
      <c r="B37" s="164">
        <v>4151</v>
      </c>
      <c r="C37" s="162" t="s">
        <v>59</v>
      </c>
      <c r="D37" s="232">
        <v>29000</v>
      </c>
      <c r="E37" s="165">
        <v>13801.3</v>
      </c>
      <c r="G37" s="174"/>
      <c r="H37" s="174"/>
    </row>
    <row r="38" spans="2:8" x14ac:dyDescent="0.25">
      <c r="B38" s="164">
        <v>4152</v>
      </c>
      <c r="C38" s="162" t="s">
        <v>60</v>
      </c>
      <c r="D38" s="232">
        <v>5000</v>
      </c>
      <c r="E38" s="165">
        <v>867.32</v>
      </c>
      <c r="G38" s="174"/>
      <c r="H38" s="174"/>
    </row>
    <row r="39" spans="2:8" x14ac:dyDescent="0.25">
      <c r="B39" s="164">
        <v>4153</v>
      </c>
      <c r="C39" s="162" t="s">
        <v>61</v>
      </c>
      <c r="D39" s="232">
        <v>19000</v>
      </c>
      <c r="E39" s="163">
        <v>4433.57</v>
      </c>
      <c r="G39" s="174"/>
      <c r="H39" s="174"/>
    </row>
    <row r="40" spans="2:8" x14ac:dyDescent="0.25">
      <c r="B40" s="164">
        <v>4154</v>
      </c>
      <c r="C40" s="162" t="s">
        <v>62</v>
      </c>
      <c r="D40" s="232"/>
      <c r="E40" s="165"/>
      <c r="G40" s="174"/>
      <c r="H40" s="174"/>
    </row>
    <row r="41" spans="2:8" x14ac:dyDescent="0.25">
      <c r="B41" s="158">
        <v>416</v>
      </c>
      <c r="C41" s="159" t="s">
        <v>63</v>
      </c>
      <c r="D41" s="231">
        <f>SUM(D42:D43)</f>
        <v>0</v>
      </c>
      <c r="E41" s="160">
        <f t="shared" ref="E41" si="5">SUM(E42:E43)</f>
        <v>0</v>
      </c>
      <c r="G41" s="174"/>
      <c r="H41" s="174"/>
    </row>
    <row r="42" spans="2:8" x14ac:dyDescent="0.25">
      <c r="B42" s="164">
        <v>4161</v>
      </c>
      <c r="C42" s="162" t="s">
        <v>64</v>
      </c>
      <c r="D42" s="232"/>
      <c r="E42" s="163"/>
      <c r="G42" s="174"/>
      <c r="H42" s="174"/>
    </row>
    <row r="43" spans="2:8" x14ac:dyDescent="0.25">
      <c r="B43" s="164">
        <v>4162</v>
      </c>
      <c r="C43" s="162" t="s">
        <v>65</v>
      </c>
      <c r="D43" s="232"/>
      <c r="E43" s="165"/>
      <c r="G43" s="174"/>
      <c r="H43" s="174"/>
    </row>
    <row r="44" spans="2:8" x14ac:dyDescent="0.25">
      <c r="B44" s="158">
        <v>417</v>
      </c>
      <c r="C44" s="159" t="s">
        <v>66</v>
      </c>
      <c r="D44" s="231">
        <f>SUM(D45:D47)</f>
        <v>5000</v>
      </c>
      <c r="E44" s="160">
        <f t="shared" ref="E44" si="6">SUM(E45:E47)</f>
        <v>1050</v>
      </c>
      <c r="G44" s="174"/>
      <c r="H44" s="174"/>
    </row>
    <row r="45" spans="2:8" x14ac:dyDescent="0.25">
      <c r="B45" s="164">
        <v>4171</v>
      </c>
      <c r="C45" s="162" t="s">
        <v>67</v>
      </c>
      <c r="D45" s="232">
        <v>5000</v>
      </c>
      <c r="E45" s="163">
        <v>1050</v>
      </c>
      <c r="G45" s="174"/>
      <c r="H45" s="174"/>
    </row>
    <row r="46" spans="2:8" x14ac:dyDescent="0.25">
      <c r="B46" s="164">
        <v>4172</v>
      </c>
      <c r="C46" s="162" t="s">
        <v>68</v>
      </c>
      <c r="D46" s="232"/>
      <c r="E46" s="165"/>
      <c r="G46" s="174"/>
      <c r="H46" s="174"/>
    </row>
    <row r="47" spans="2:8" x14ac:dyDescent="0.25">
      <c r="B47" s="164">
        <v>4173</v>
      </c>
      <c r="C47" s="162" t="s">
        <v>69</v>
      </c>
      <c r="D47" s="232"/>
      <c r="E47" s="165"/>
      <c r="G47" s="174"/>
      <c r="H47" s="174"/>
    </row>
    <row r="48" spans="2:8" x14ac:dyDescent="0.25">
      <c r="B48" s="158">
        <v>418</v>
      </c>
      <c r="C48" s="159" t="s">
        <v>70</v>
      </c>
      <c r="D48" s="231">
        <v>50000</v>
      </c>
      <c r="E48" s="178">
        <v>4556.3900000000003</v>
      </c>
      <c r="G48" s="174"/>
      <c r="H48" s="174"/>
    </row>
    <row r="49" spans="2:8" x14ac:dyDescent="0.25">
      <c r="B49" s="158">
        <v>419</v>
      </c>
      <c r="C49" s="159" t="s">
        <v>71</v>
      </c>
      <c r="D49" s="231">
        <f>SUM(D50:D57)</f>
        <v>59000</v>
      </c>
      <c r="E49" s="160">
        <f t="shared" ref="E49" si="7">SUM(E50:E57)</f>
        <v>21779.11</v>
      </c>
      <c r="G49" s="174"/>
      <c r="H49" s="174"/>
    </row>
    <row r="50" spans="2:8" x14ac:dyDescent="0.25">
      <c r="B50" s="164">
        <v>4191</v>
      </c>
      <c r="C50" s="162" t="s">
        <v>72</v>
      </c>
      <c r="D50" s="232">
        <v>20000</v>
      </c>
      <c r="E50" s="163">
        <v>5267.23</v>
      </c>
      <c r="G50" s="174"/>
      <c r="H50" s="174"/>
    </row>
    <row r="51" spans="2:8" x14ac:dyDescent="0.25">
      <c r="B51" s="164">
        <v>4192</v>
      </c>
      <c r="C51" s="162" t="s">
        <v>73</v>
      </c>
      <c r="D51" s="232">
        <v>2000</v>
      </c>
      <c r="E51" s="163">
        <v>552.04</v>
      </c>
      <c r="G51" s="174"/>
      <c r="H51" s="174"/>
    </row>
    <row r="52" spans="2:8" x14ac:dyDescent="0.25">
      <c r="B52" s="164">
        <v>4193</v>
      </c>
      <c r="C52" s="162" t="s">
        <v>74</v>
      </c>
      <c r="D52" s="232">
        <v>3000</v>
      </c>
      <c r="E52" s="163">
        <v>1606</v>
      </c>
      <c r="G52" s="174"/>
      <c r="H52" s="174"/>
    </row>
    <row r="53" spans="2:8" x14ac:dyDescent="0.25">
      <c r="B53" s="164">
        <v>4194</v>
      </c>
      <c r="C53" s="162" t="s">
        <v>75</v>
      </c>
      <c r="D53" s="232">
        <v>3000</v>
      </c>
      <c r="E53" s="163">
        <v>178</v>
      </c>
      <c r="G53" s="174"/>
      <c r="H53" s="174"/>
    </row>
    <row r="54" spans="2:8" x14ac:dyDescent="0.25">
      <c r="B54" s="164">
        <v>4195</v>
      </c>
      <c r="C54" s="162" t="s">
        <v>76</v>
      </c>
      <c r="D54" s="232"/>
      <c r="E54" s="165"/>
      <c r="G54" s="174"/>
      <c r="H54" s="174"/>
    </row>
    <row r="55" spans="2:8" x14ac:dyDescent="0.25">
      <c r="B55" s="164">
        <v>4196</v>
      </c>
      <c r="C55" s="162" t="s">
        <v>77</v>
      </c>
      <c r="D55" s="232">
        <v>25000</v>
      </c>
      <c r="E55" s="165">
        <v>11200</v>
      </c>
      <c r="G55" s="174"/>
      <c r="H55" s="174"/>
    </row>
    <row r="56" spans="2:8" x14ac:dyDescent="0.25">
      <c r="B56" s="164">
        <v>4197</v>
      </c>
      <c r="C56" s="162" t="s">
        <v>78</v>
      </c>
      <c r="D56" s="232"/>
      <c r="E56" s="165"/>
      <c r="G56" s="174"/>
      <c r="H56" s="174"/>
    </row>
    <row r="57" spans="2:8" x14ac:dyDescent="0.25">
      <c r="B57" s="164">
        <v>4199</v>
      </c>
      <c r="C57" s="162" t="s">
        <v>79</v>
      </c>
      <c r="D57" s="232">
        <v>6000</v>
      </c>
      <c r="E57" s="163">
        <f>2372.83+603.01</f>
        <v>2975.84</v>
      </c>
      <c r="G57" s="174"/>
      <c r="H57" s="174"/>
    </row>
    <row r="58" spans="2:8" s="180" customFormat="1" x14ac:dyDescent="0.25">
      <c r="B58" s="175">
        <v>42</v>
      </c>
      <c r="C58" s="176" t="s">
        <v>80</v>
      </c>
      <c r="D58" s="236">
        <v>15000</v>
      </c>
      <c r="E58" s="179">
        <v>10173.870000000001</v>
      </c>
      <c r="G58" s="181"/>
      <c r="H58" s="181"/>
    </row>
    <row r="59" spans="2:8" x14ac:dyDescent="0.25">
      <c r="B59" s="175">
        <v>43</v>
      </c>
      <c r="C59" s="176" t="s">
        <v>81</v>
      </c>
      <c r="D59" s="236">
        <f>D60+D70</f>
        <v>554000</v>
      </c>
      <c r="E59" s="177">
        <f t="shared" ref="E59" si="8">+E60+E70</f>
        <v>195393.03999999998</v>
      </c>
      <c r="G59" s="174"/>
      <c r="H59" s="174"/>
    </row>
    <row r="60" spans="2:8" x14ac:dyDescent="0.25">
      <c r="B60" s="158">
        <v>431</v>
      </c>
      <c r="C60" s="159" t="s">
        <v>81</v>
      </c>
      <c r="D60" s="231">
        <f>SUM(D61:D69)</f>
        <v>242000</v>
      </c>
      <c r="E60" s="160">
        <f t="shared" ref="E60" si="9">SUM(E61:E69)</f>
        <v>64794.61</v>
      </c>
      <c r="G60" s="174"/>
      <c r="H60" s="174"/>
    </row>
    <row r="61" spans="2:8" x14ac:dyDescent="0.25">
      <c r="B61" s="164">
        <v>4311</v>
      </c>
      <c r="C61" s="162" t="s">
        <v>82</v>
      </c>
      <c r="D61" s="232"/>
      <c r="E61" s="165"/>
      <c r="G61" s="174"/>
      <c r="H61" s="174"/>
    </row>
    <row r="62" spans="2:8" x14ac:dyDescent="0.25">
      <c r="B62" s="164">
        <v>4312</v>
      </c>
      <c r="C62" s="162" t="s">
        <v>83</v>
      </c>
      <c r="D62" s="232"/>
      <c r="E62" s="163"/>
      <c r="G62" s="174"/>
      <c r="H62" s="174"/>
    </row>
    <row r="63" spans="2:8" x14ac:dyDescent="0.25">
      <c r="B63" s="164">
        <v>4313</v>
      </c>
      <c r="C63" s="162" t="s">
        <v>84</v>
      </c>
      <c r="D63" s="232">
        <v>37000</v>
      </c>
      <c r="E63" s="163">
        <f>750+3875.4</f>
        <v>4625.3999999999996</v>
      </c>
      <c r="G63" s="174"/>
      <c r="H63" s="174"/>
    </row>
    <row r="64" spans="2:8" x14ac:dyDescent="0.25">
      <c r="B64" s="164">
        <v>4314</v>
      </c>
      <c r="C64" s="162" t="s">
        <v>85</v>
      </c>
      <c r="D64" s="232">
        <v>10000</v>
      </c>
      <c r="E64" s="165">
        <v>0</v>
      </c>
      <c r="G64" s="174"/>
      <c r="H64" s="174"/>
    </row>
    <row r="65" spans="2:8" x14ac:dyDescent="0.25">
      <c r="B65" s="164">
        <v>4315</v>
      </c>
      <c r="C65" s="162" t="s">
        <v>86</v>
      </c>
      <c r="D65" s="232">
        <v>23000</v>
      </c>
      <c r="E65" s="163">
        <v>4689.1499999999996</v>
      </c>
      <c r="G65" s="174"/>
      <c r="H65" s="174"/>
    </row>
    <row r="66" spans="2:8" x14ac:dyDescent="0.25">
      <c r="B66" s="164">
        <v>4316</v>
      </c>
      <c r="C66" s="162" t="s">
        <v>87</v>
      </c>
      <c r="D66" s="232">
        <v>10000</v>
      </c>
      <c r="E66" s="163">
        <v>3350</v>
      </c>
      <c r="G66" s="174"/>
      <c r="H66" s="174"/>
    </row>
    <row r="67" spans="2:8" x14ac:dyDescent="0.25">
      <c r="B67" s="164">
        <v>4317</v>
      </c>
      <c r="C67" s="162" t="s">
        <v>88</v>
      </c>
      <c r="D67" s="232"/>
      <c r="E67" s="182"/>
      <c r="G67" s="174"/>
      <c r="H67" s="174"/>
    </row>
    <row r="68" spans="2:8" x14ac:dyDescent="0.25">
      <c r="B68" s="164">
        <v>4318</v>
      </c>
      <c r="C68" s="162" t="s">
        <v>89</v>
      </c>
      <c r="D68" s="232">
        <v>10000</v>
      </c>
      <c r="E68" s="163">
        <v>4070</v>
      </c>
      <c r="G68" s="174"/>
      <c r="H68" s="174"/>
    </row>
    <row r="69" spans="2:8" x14ac:dyDescent="0.25">
      <c r="B69" s="164">
        <v>4319</v>
      </c>
      <c r="C69" s="162" t="s">
        <v>90</v>
      </c>
      <c r="D69" s="232">
        <f>10000+97000+45000</f>
        <v>152000</v>
      </c>
      <c r="E69" s="163">
        <f>150+41410.06+6500</f>
        <v>48060.06</v>
      </c>
      <c r="G69" s="174"/>
      <c r="H69" s="174"/>
    </row>
    <row r="70" spans="2:8" x14ac:dyDescent="0.25">
      <c r="B70" s="158">
        <v>432</v>
      </c>
      <c r="C70" s="159" t="s">
        <v>91</v>
      </c>
      <c r="D70" s="231">
        <f>SUM(D71:D73)</f>
        <v>312000</v>
      </c>
      <c r="E70" s="160">
        <f t="shared" ref="E70" si="10">SUM(E71:E73)</f>
        <v>130598.43</v>
      </c>
      <c r="G70" s="174"/>
      <c r="H70" s="174"/>
    </row>
    <row r="71" spans="2:8" x14ac:dyDescent="0.25">
      <c r="B71" s="164">
        <v>4324</v>
      </c>
      <c r="C71" s="162" t="s">
        <v>92</v>
      </c>
      <c r="D71" s="232"/>
      <c r="E71" s="165"/>
      <c r="G71" s="174"/>
      <c r="H71" s="174"/>
    </row>
    <row r="72" spans="2:8" x14ac:dyDescent="0.25">
      <c r="B72" s="164">
        <v>4325</v>
      </c>
      <c r="C72" s="162" t="s">
        <v>93</v>
      </c>
      <c r="D72" s="232"/>
      <c r="E72" s="165"/>
      <c r="G72" s="174"/>
      <c r="H72" s="174"/>
    </row>
    <row r="73" spans="2:8" x14ac:dyDescent="0.25">
      <c r="B73" s="164">
        <v>4326</v>
      </c>
      <c r="C73" s="162" t="s">
        <v>94</v>
      </c>
      <c r="D73" s="232">
        <f>170000+85000+37000+20000</f>
        <v>312000</v>
      </c>
      <c r="E73" s="163">
        <f>73033+46145.43+11420</f>
        <v>130598.43</v>
      </c>
      <c r="G73" s="174"/>
      <c r="H73" s="174"/>
    </row>
    <row r="74" spans="2:8" x14ac:dyDescent="0.25">
      <c r="B74" s="155" t="s">
        <v>95</v>
      </c>
      <c r="C74" s="156" t="s">
        <v>96</v>
      </c>
      <c r="D74" s="230">
        <f>D75</f>
        <v>2174866</v>
      </c>
      <c r="E74" s="157">
        <f t="shared" ref="E74" si="11">E75</f>
        <v>113219.48999999999</v>
      </c>
      <c r="G74" s="174"/>
      <c r="H74" s="174"/>
    </row>
    <row r="75" spans="2:8" x14ac:dyDescent="0.25">
      <c r="B75" s="158">
        <v>441</v>
      </c>
      <c r="C75" s="159" t="s">
        <v>96</v>
      </c>
      <c r="D75" s="231">
        <f>SUM(D76:D82)</f>
        <v>2174866</v>
      </c>
      <c r="E75" s="160">
        <f t="shared" ref="E75" si="12">SUM(E76:E82)</f>
        <v>113219.48999999999</v>
      </c>
      <c r="G75" s="174"/>
      <c r="H75" s="174"/>
    </row>
    <row r="76" spans="2:8" x14ac:dyDescent="0.25">
      <c r="B76" s="161">
        <v>4411</v>
      </c>
      <c r="C76" s="168" t="s">
        <v>97</v>
      </c>
      <c r="D76" s="233">
        <v>24000</v>
      </c>
      <c r="E76" s="182">
        <v>0</v>
      </c>
      <c r="G76" s="174"/>
      <c r="H76" s="174"/>
    </row>
    <row r="77" spans="2:8" x14ac:dyDescent="0.25">
      <c r="B77" s="164">
        <v>4412</v>
      </c>
      <c r="C77" s="162" t="s">
        <v>98</v>
      </c>
      <c r="D77" s="232">
        <f>120000+140000+20000+82365+230000+350000+85000+41060+50000+40000</f>
        <v>1158425</v>
      </c>
      <c r="E77" s="163">
        <f>605+91367.29</f>
        <v>91972.29</v>
      </c>
      <c r="G77" s="174"/>
      <c r="H77" s="174"/>
    </row>
    <row r="78" spans="2:8" x14ac:dyDescent="0.25">
      <c r="B78" s="164">
        <v>4413</v>
      </c>
      <c r="C78" s="162" t="s">
        <v>99</v>
      </c>
      <c r="D78" s="232"/>
      <c r="E78" s="163"/>
      <c r="G78" s="174"/>
      <c r="H78" s="174"/>
    </row>
    <row r="79" spans="2:8" x14ac:dyDescent="0.25">
      <c r="B79" s="164">
        <v>4414</v>
      </c>
      <c r="C79" s="162" t="s">
        <v>100</v>
      </c>
      <c r="D79" s="232"/>
      <c r="E79" s="182"/>
      <c r="G79" s="174"/>
      <c r="H79" s="174"/>
    </row>
    <row r="80" spans="2:8" x14ac:dyDescent="0.25">
      <c r="B80" s="164">
        <v>4415</v>
      </c>
      <c r="C80" s="162" t="s">
        <v>101</v>
      </c>
      <c r="D80" s="232">
        <v>15000</v>
      </c>
      <c r="E80" s="163">
        <v>1162.7</v>
      </c>
      <c r="G80" s="174"/>
      <c r="H80" s="174"/>
    </row>
    <row r="81" spans="2:8" x14ac:dyDescent="0.25">
      <c r="B81" s="164">
        <v>4416</v>
      </c>
      <c r="C81" s="162" t="s">
        <v>102</v>
      </c>
      <c r="D81" s="232">
        <f>40000+25000+30000+150000+10000+370000+222441+15000</f>
        <v>862441</v>
      </c>
      <c r="E81" s="182">
        <f>9455+4495+1259.4+4012.97</f>
        <v>19222.37</v>
      </c>
      <c r="G81" s="174"/>
      <c r="H81" s="174"/>
    </row>
    <row r="82" spans="2:8" x14ac:dyDescent="0.25">
      <c r="B82" s="164">
        <v>4419</v>
      </c>
      <c r="C82" s="162" t="s">
        <v>103</v>
      </c>
      <c r="D82" s="232">
        <f>35000+10000+30000+20000+20000</f>
        <v>115000</v>
      </c>
      <c r="E82" s="163">
        <v>862.13</v>
      </c>
      <c r="G82" s="174"/>
      <c r="H82" s="174"/>
    </row>
    <row r="83" spans="2:8" x14ac:dyDescent="0.25">
      <c r="B83" s="155" t="s">
        <v>104</v>
      </c>
      <c r="C83" s="156" t="s">
        <v>105</v>
      </c>
      <c r="D83" s="230">
        <f>D84</f>
        <v>0</v>
      </c>
      <c r="E83" s="157">
        <f t="shared" ref="E83" si="13">+E84</f>
        <v>0</v>
      </c>
      <c r="G83" s="174"/>
      <c r="H83" s="174"/>
    </row>
    <row r="84" spans="2:8" x14ac:dyDescent="0.25">
      <c r="B84" s="158">
        <v>451</v>
      </c>
      <c r="C84" s="159" t="s">
        <v>105</v>
      </c>
      <c r="D84" s="231">
        <f>SUM(D85:D88)</f>
        <v>0</v>
      </c>
      <c r="E84" s="160">
        <f t="shared" ref="E84" si="14">SUM(E85:E88)</f>
        <v>0</v>
      </c>
      <c r="G84" s="174"/>
      <c r="H84" s="174"/>
    </row>
    <row r="85" spans="2:8" x14ac:dyDescent="0.25">
      <c r="B85" s="164">
        <v>4511</v>
      </c>
      <c r="C85" s="162" t="s">
        <v>106</v>
      </c>
      <c r="D85" s="232"/>
      <c r="E85" s="165"/>
      <c r="G85" s="174"/>
      <c r="H85" s="174"/>
    </row>
    <row r="86" spans="2:8" x14ac:dyDescent="0.25">
      <c r="B86" s="164">
        <v>4512</v>
      </c>
      <c r="C86" s="162" t="s">
        <v>107</v>
      </c>
      <c r="D86" s="232"/>
      <c r="E86" s="165"/>
      <c r="G86" s="174"/>
      <c r="H86" s="174"/>
    </row>
    <row r="87" spans="2:8" x14ac:dyDescent="0.25">
      <c r="B87" s="164">
        <v>4513</v>
      </c>
      <c r="C87" s="162" t="s">
        <v>108</v>
      </c>
      <c r="D87" s="232"/>
      <c r="E87" s="165"/>
      <c r="G87" s="174"/>
      <c r="H87" s="174"/>
    </row>
    <row r="88" spans="2:8" x14ac:dyDescent="0.25">
      <c r="B88" s="164">
        <v>4515</v>
      </c>
      <c r="C88" s="162" t="s">
        <v>109</v>
      </c>
      <c r="D88" s="232"/>
      <c r="E88" s="165"/>
      <c r="G88" s="174"/>
      <c r="H88" s="174"/>
    </row>
    <row r="89" spans="2:8" x14ac:dyDescent="0.25">
      <c r="B89" s="155" t="s">
        <v>110</v>
      </c>
      <c r="C89" s="156" t="s">
        <v>111</v>
      </c>
      <c r="D89" s="230">
        <f>D90+D93+D96</f>
        <v>30000</v>
      </c>
      <c r="E89" s="157">
        <f t="shared" ref="E89" si="15">+E90+E93+E96</f>
        <v>11652.27</v>
      </c>
      <c r="G89" s="174"/>
      <c r="H89" s="174"/>
    </row>
    <row r="90" spans="2:8" x14ac:dyDescent="0.25">
      <c r="B90" s="183">
        <v>461</v>
      </c>
      <c r="C90" s="159" t="s">
        <v>112</v>
      </c>
      <c r="D90" s="231">
        <f>SUM(D91:D92)</f>
        <v>0</v>
      </c>
      <c r="E90" s="160">
        <f t="shared" ref="E90" si="16">SUM(E91:E92)</f>
        <v>0</v>
      </c>
      <c r="G90" s="174"/>
      <c r="H90" s="174"/>
    </row>
    <row r="91" spans="2:8" x14ac:dyDescent="0.25">
      <c r="B91" s="164">
        <v>4611</v>
      </c>
      <c r="C91" s="162" t="s">
        <v>113</v>
      </c>
      <c r="D91" s="232"/>
      <c r="E91" s="163"/>
      <c r="G91" s="174"/>
      <c r="H91" s="174"/>
    </row>
    <row r="92" spans="2:8" x14ac:dyDescent="0.25">
      <c r="B92" s="164">
        <v>4612</v>
      </c>
      <c r="C92" s="162" t="s">
        <v>114</v>
      </c>
      <c r="D92" s="232"/>
      <c r="E92" s="165"/>
      <c r="G92" s="174"/>
      <c r="H92" s="174"/>
    </row>
    <row r="93" spans="2:8" x14ac:dyDescent="0.25">
      <c r="B93" s="183">
        <v>462</v>
      </c>
      <c r="C93" s="159" t="s">
        <v>115</v>
      </c>
      <c r="D93" s="231">
        <f>SUM(D94:D95)</f>
        <v>0</v>
      </c>
      <c r="E93" s="160">
        <f t="shared" ref="E93" si="17">SUM(E94:E95)</f>
        <v>0</v>
      </c>
      <c r="G93" s="174"/>
      <c r="H93" s="174"/>
    </row>
    <row r="94" spans="2:8" x14ac:dyDescent="0.25">
      <c r="B94" s="164">
        <v>4621</v>
      </c>
      <c r="C94" s="162" t="s">
        <v>116</v>
      </c>
      <c r="D94" s="232"/>
      <c r="E94" s="165"/>
      <c r="G94" s="174"/>
      <c r="H94" s="174"/>
    </row>
    <row r="95" spans="2:8" x14ac:dyDescent="0.25">
      <c r="B95" s="164">
        <v>4622</v>
      </c>
      <c r="C95" s="162" t="s">
        <v>117</v>
      </c>
      <c r="D95" s="232"/>
      <c r="E95" s="165"/>
      <c r="G95" s="174"/>
      <c r="H95" s="174"/>
    </row>
    <row r="96" spans="2:8" x14ac:dyDescent="0.25">
      <c r="B96" s="183">
        <v>463</v>
      </c>
      <c r="C96" s="159" t="s">
        <v>118</v>
      </c>
      <c r="D96" s="231">
        <f>SUM(D97:D98)</f>
        <v>30000</v>
      </c>
      <c r="E96" s="160">
        <f t="shared" ref="E96" si="18">SUM(E97:E98)</f>
        <v>11652.27</v>
      </c>
      <c r="G96" s="174"/>
      <c r="H96" s="174"/>
    </row>
    <row r="97" spans="2:8" x14ac:dyDescent="0.25">
      <c r="B97" s="164">
        <v>4630</v>
      </c>
      <c r="C97" s="162" t="s">
        <v>118</v>
      </c>
      <c r="D97" s="232">
        <v>30000</v>
      </c>
      <c r="E97" s="163">
        <v>11652.27</v>
      </c>
      <c r="G97" s="174"/>
      <c r="H97" s="174"/>
    </row>
    <row r="98" spans="2:8" x14ac:dyDescent="0.25">
      <c r="B98" s="164">
        <v>4632</v>
      </c>
      <c r="C98" s="162" t="s">
        <v>119</v>
      </c>
      <c r="D98" s="232">
        <v>0</v>
      </c>
      <c r="E98" s="165"/>
      <c r="G98" s="174"/>
      <c r="H98" s="174"/>
    </row>
    <row r="99" spans="2:8" x14ac:dyDescent="0.25">
      <c r="B99" s="155" t="s">
        <v>120</v>
      </c>
      <c r="C99" s="156" t="s">
        <v>121</v>
      </c>
      <c r="D99" s="230">
        <f>SUM(D100:D102)</f>
        <v>45000</v>
      </c>
      <c r="E99" s="157">
        <f t="shared" ref="E99" si="19">SUM(E100:E102)</f>
        <v>5145.5200000000004</v>
      </c>
      <c r="G99" s="174"/>
      <c r="H99" s="174"/>
    </row>
    <row r="100" spans="2:8" x14ac:dyDescent="0.25">
      <c r="B100" s="164">
        <v>471</v>
      </c>
      <c r="C100" s="162" t="s">
        <v>122</v>
      </c>
      <c r="D100" s="232">
        <v>25000</v>
      </c>
      <c r="E100" s="163">
        <v>5145.5200000000004</v>
      </c>
      <c r="G100" s="174"/>
      <c r="H100" s="174"/>
    </row>
    <row r="101" spans="2:8" x14ac:dyDescent="0.25">
      <c r="B101" s="164">
        <v>472</v>
      </c>
      <c r="C101" s="162" t="s">
        <v>123</v>
      </c>
      <c r="D101" s="232">
        <v>20000</v>
      </c>
      <c r="E101" s="165"/>
      <c r="G101" s="174"/>
      <c r="H101" s="174"/>
    </row>
    <row r="102" spans="2:8" x14ac:dyDescent="0.25">
      <c r="B102" s="186">
        <v>473</v>
      </c>
      <c r="C102" s="187" t="s">
        <v>124</v>
      </c>
      <c r="D102" s="234">
        <v>0</v>
      </c>
      <c r="E102" s="190"/>
      <c r="G102" s="174"/>
      <c r="H102" s="174"/>
    </row>
    <row r="103" spans="2:8" x14ac:dyDescent="0.25">
      <c r="B103" s="191" t="s">
        <v>125</v>
      </c>
      <c r="C103" s="192"/>
      <c r="D103" s="237">
        <f>D3+D74+D83+D89+D99</f>
        <v>3880916</v>
      </c>
      <c r="E103" s="189">
        <f t="shared" ref="E103" si="20">E3+E74+E83+E89+E99</f>
        <v>680017.83000000007</v>
      </c>
      <c r="G103" s="174"/>
      <c r="H103" s="174"/>
    </row>
    <row r="107" spans="2:8" x14ac:dyDescent="0.25">
      <c r="C107" s="154" t="s">
        <v>248</v>
      </c>
    </row>
  </sheetData>
  <mergeCells count="2">
    <mergeCell ref="B103:C103"/>
    <mergeCell ref="B1:E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E5 E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 B3:C3 B5:C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workbookViewId="0">
      <selection activeCell="E16" sqref="E16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7" t="s">
        <v>208</v>
      </c>
      <c r="C2" s="197"/>
      <c r="D2" s="197"/>
      <c r="E2" s="197"/>
    </row>
    <row r="3" spans="2:5" ht="15" customHeight="1" x14ac:dyDescent="0.25">
      <c r="B3" s="196" t="s">
        <v>209</v>
      </c>
      <c r="C3" s="196" t="s">
        <v>210</v>
      </c>
      <c r="D3" s="198"/>
      <c r="E3" s="198"/>
    </row>
    <row r="4" spans="2:5" ht="51" x14ac:dyDescent="0.25">
      <c r="B4" s="196"/>
      <c r="C4" s="196"/>
      <c r="D4" s="147" t="s">
        <v>382</v>
      </c>
      <c r="E4" s="147" t="s">
        <v>383</v>
      </c>
    </row>
    <row r="5" spans="2:5" x14ac:dyDescent="0.25">
      <c r="B5" s="7" t="s">
        <v>25</v>
      </c>
      <c r="C5" s="2" t="s">
        <v>211</v>
      </c>
      <c r="D5" s="26">
        <f>+D6+D7+D8</f>
        <v>73443.44</v>
      </c>
      <c r="E5" s="26">
        <f>+E6+E7+E8</f>
        <v>24004.989999999998</v>
      </c>
    </row>
    <row r="6" spans="2:5" s="64" customFormat="1" x14ac:dyDescent="0.2">
      <c r="B6" s="3"/>
      <c r="C6" s="4" t="s">
        <v>212</v>
      </c>
      <c r="D6" s="86">
        <f>40048.05+7614.21</f>
        <v>47662.26</v>
      </c>
      <c r="E6" s="86">
        <f>5590+12160+1829+29.28</f>
        <v>19608.28</v>
      </c>
    </row>
    <row r="7" spans="2:5" x14ac:dyDescent="0.25">
      <c r="B7" s="3"/>
      <c r="C7" s="4" t="s">
        <v>213</v>
      </c>
      <c r="D7" s="87">
        <v>3260</v>
      </c>
      <c r="E7" s="86"/>
    </row>
    <row r="8" spans="2:5" x14ac:dyDescent="0.25">
      <c r="B8" s="3"/>
      <c r="C8" s="4" t="s">
        <v>214</v>
      </c>
      <c r="D8" s="86">
        <f>407.06+3703.45-280.95+1899.65-300-199.65+900+16088.62+457.54-154.54</f>
        <v>22521.18</v>
      </c>
      <c r="E8" s="86">
        <f>43+97.8+3728.72+223.8+93.39+210</f>
        <v>4396.71</v>
      </c>
    </row>
    <row r="9" spans="2:5" x14ac:dyDescent="0.25">
      <c r="B9" s="1" t="s">
        <v>95</v>
      </c>
      <c r="C9" s="2" t="s">
        <v>215</v>
      </c>
      <c r="D9" s="26">
        <f>9.99</f>
        <v>9.99</v>
      </c>
      <c r="E9" s="26">
        <v>0</v>
      </c>
    </row>
    <row r="10" spans="2:5" x14ac:dyDescent="0.25">
      <c r="B10" s="1" t="s">
        <v>104</v>
      </c>
      <c r="C10" s="2" t="s">
        <v>216</v>
      </c>
      <c r="D10" s="26">
        <f>46924.19-675.08-490-2600-34122+25487.88</f>
        <v>34524.990000000005</v>
      </c>
      <c r="E10" s="26">
        <v>0</v>
      </c>
    </row>
    <row r="11" spans="2:5" x14ac:dyDescent="0.25">
      <c r="B11" s="1" t="s">
        <v>110</v>
      </c>
      <c r="C11" s="2" t="s">
        <v>217</v>
      </c>
      <c r="D11" s="26">
        <v>1221.5999999999999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0</v>
      </c>
      <c r="E12" s="26">
        <v>0</v>
      </c>
    </row>
    <row r="13" spans="2:5" x14ac:dyDescent="0.25">
      <c r="B13" s="5" t="s">
        <v>219</v>
      </c>
      <c r="C13" s="8" t="s">
        <v>220</v>
      </c>
      <c r="D13" s="24"/>
      <c r="E13" s="139"/>
    </row>
    <row r="14" spans="2:5" x14ac:dyDescent="0.25">
      <c r="B14" s="3" t="s">
        <v>221</v>
      </c>
      <c r="C14" s="4" t="s">
        <v>222</v>
      </c>
      <c r="D14" s="24"/>
      <c r="E14" s="24"/>
    </row>
    <row r="15" spans="2:5" x14ac:dyDescent="0.25">
      <c r="B15" s="1" t="s">
        <v>223</v>
      </c>
      <c r="C15" s="2" t="s">
        <v>224</v>
      </c>
      <c r="D15" s="26">
        <v>7972.87</v>
      </c>
      <c r="E15" s="26">
        <v>0</v>
      </c>
    </row>
    <row r="16" spans="2:5" x14ac:dyDescent="0.25">
      <c r="B16" s="1" t="s">
        <v>225</v>
      </c>
      <c r="C16" s="2" t="s">
        <v>246</v>
      </c>
      <c r="D16" s="26">
        <v>0</v>
      </c>
      <c r="E16" s="26">
        <v>0</v>
      </c>
    </row>
    <row r="17" spans="2:5" x14ac:dyDescent="0.25">
      <c r="B17" s="1" t="s">
        <v>247</v>
      </c>
      <c r="C17" s="2" t="s">
        <v>226</v>
      </c>
      <c r="D17" s="26">
        <v>615.76</v>
      </c>
      <c r="E17" s="26">
        <v>0</v>
      </c>
    </row>
    <row r="18" spans="2:5" x14ac:dyDescent="0.25">
      <c r="B18" s="196" t="s">
        <v>227</v>
      </c>
      <c r="C18" s="196"/>
      <c r="D18" s="148">
        <f>+D5+D9+D10+D11+D12+D15+D16+D17</f>
        <v>117788.65000000001</v>
      </c>
      <c r="E18" s="148">
        <f>+E5+E9+E10+E11+E12+E15+E16+E17</f>
        <v>24004.989999999998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18"/>
  <sheetViews>
    <sheetView tabSelected="1" topLeftCell="A2" workbookViewId="0">
      <selection activeCell="E4" sqref="E4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7" t="s">
        <v>252</v>
      </c>
      <c r="C2" s="197"/>
      <c r="D2" s="197"/>
      <c r="E2" s="197"/>
    </row>
    <row r="3" spans="1:138" ht="15" customHeight="1" x14ac:dyDescent="0.25">
      <c r="B3" s="196" t="s">
        <v>209</v>
      </c>
      <c r="C3" s="196" t="s">
        <v>253</v>
      </c>
      <c r="D3" s="198"/>
      <c r="E3" s="198"/>
    </row>
    <row r="4" spans="1:138" ht="38.25" customHeight="1" x14ac:dyDescent="0.25">
      <c r="B4" s="196"/>
      <c r="C4" s="196"/>
      <c r="D4" s="147" t="s">
        <v>384</v>
      </c>
      <c r="E4" s="147" t="s">
        <v>385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0</v>
      </c>
      <c r="E5" s="67">
        <f t="shared" si="0"/>
        <v>0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199" t="s">
        <v>258</v>
      </c>
      <c r="C15" s="200"/>
      <c r="D15" s="149">
        <f t="shared" ref="D15:E15" si="4">D5+D10</f>
        <v>0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199" t="s">
        <v>259</v>
      </c>
      <c r="C18" s="200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3">
        <f>+'[1]Centralna država-ek klas'!C2:D2</f>
        <v>7034000000</v>
      </c>
      <c r="D2" s="204"/>
      <c r="E2" s="203">
        <f>+'[1]Centralna država-ek klas'!E2:F2</f>
        <v>7034000000</v>
      </c>
      <c r="F2" s="204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1" t="s">
        <v>340</v>
      </c>
      <c r="B4" s="205" t="s">
        <v>275</v>
      </c>
      <c r="C4" s="207" t="s">
        <v>343</v>
      </c>
      <c r="D4" s="208"/>
      <c r="E4" s="209" t="s">
        <v>342</v>
      </c>
      <c r="F4" s="210"/>
    </row>
    <row r="5" spans="1:16375" ht="23.25" customHeight="1" x14ac:dyDescent="0.2">
      <c r="A5" s="202"/>
      <c r="B5" s="206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2" t="s">
        <v>252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3"/>
      <c r="N1" s="213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4"/>
      <c r="AZ1" s="214"/>
    </row>
    <row r="2" spans="1:187" ht="15" customHeight="1" x14ac:dyDescent="0.25">
      <c r="A2" s="215" t="s">
        <v>345</v>
      </c>
      <c r="B2" s="215" t="s">
        <v>346</v>
      </c>
      <c r="C2" s="211" t="s">
        <v>1</v>
      </c>
      <c r="D2" s="211"/>
      <c r="E2" s="211" t="s">
        <v>2</v>
      </c>
      <c r="F2" s="211"/>
      <c r="G2" s="211" t="s">
        <v>3</v>
      </c>
      <c r="H2" s="211"/>
      <c r="I2" s="211" t="s">
        <v>4</v>
      </c>
      <c r="J2" s="211"/>
      <c r="K2" s="211" t="s">
        <v>5</v>
      </c>
      <c r="L2" s="211"/>
      <c r="M2" s="216" t="s">
        <v>21</v>
      </c>
      <c r="N2" s="217"/>
      <c r="O2" s="211" t="s">
        <v>6</v>
      </c>
      <c r="P2" s="211"/>
      <c r="Q2" s="211" t="s">
        <v>7</v>
      </c>
      <c r="R2" s="211"/>
      <c r="S2" s="211" t="s">
        <v>8</v>
      </c>
      <c r="T2" s="211"/>
      <c r="U2" s="211" t="s">
        <v>9</v>
      </c>
      <c r="V2" s="211"/>
      <c r="W2" s="211" t="s">
        <v>10</v>
      </c>
      <c r="X2" s="211"/>
      <c r="Y2" s="211" t="s">
        <v>11</v>
      </c>
      <c r="Z2" s="211"/>
      <c r="AA2" s="211" t="s">
        <v>12</v>
      </c>
      <c r="AB2" s="211"/>
      <c r="AC2" s="211" t="s">
        <v>13</v>
      </c>
      <c r="AD2" s="211"/>
      <c r="AE2" s="211" t="s">
        <v>14</v>
      </c>
      <c r="AF2" s="211"/>
      <c r="AG2" s="211" t="s">
        <v>15</v>
      </c>
      <c r="AH2" s="211"/>
      <c r="AI2" s="211" t="s">
        <v>16</v>
      </c>
      <c r="AJ2" s="211"/>
      <c r="AK2" s="211" t="s">
        <v>17</v>
      </c>
      <c r="AL2" s="211"/>
      <c r="AM2" s="211" t="s">
        <v>18</v>
      </c>
      <c r="AN2" s="211"/>
      <c r="AO2" s="211" t="s">
        <v>19</v>
      </c>
      <c r="AP2" s="211"/>
      <c r="AQ2" s="211" t="s">
        <v>20</v>
      </c>
      <c r="AR2" s="211"/>
      <c r="AS2" s="211" t="s">
        <v>22</v>
      </c>
      <c r="AT2" s="211"/>
      <c r="AU2" s="211" t="s">
        <v>23</v>
      </c>
      <c r="AV2" s="211"/>
      <c r="AW2" s="222" t="s">
        <v>24</v>
      </c>
      <c r="AX2" s="223"/>
      <c r="AY2" s="222" t="s">
        <v>261</v>
      </c>
      <c r="AZ2" s="223"/>
      <c r="BA2" s="218" t="s">
        <v>347</v>
      </c>
      <c r="BB2" s="218" t="s">
        <v>348</v>
      </c>
      <c r="BF2" s="146">
        <v>7034000000</v>
      </c>
    </row>
    <row r="3" spans="1:187" ht="38.25" customHeight="1" x14ac:dyDescent="0.25">
      <c r="A3" s="215"/>
      <c r="B3" s="215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19"/>
      <c r="BB3" s="219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20" t="s">
        <v>352</v>
      </c>
      <c r="B14" s="221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20" t="s">
        <v>355</v>
      </c>
      <c r="B17" s="221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2" t="s">
        <v>208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3"/>
      <c r="N1" s="213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4"/>
      <c r="BB1" s="214"/>
    </row>
    <row r="2" spans="1:54" x14ac:dyDescent="0.25">
      <c r="A2" s="215" t="s">
        <v>345</v>
      </c>
      <c r="B2" s="215" t="s">
        <v>361</v>
      </c>
      <c r="C2" s="211" t="s">
        <v>1</v>
      </c>
      <c r="D2" s="211"/>
      <c r="E2" s="211" t="s">
        <v>2</v>
      </c>
      <c r="F2" s="211"/>
      <c r="G2" s="211" t="s">
        <v>3</v>
      </c>
      <c r="H2" s="211"/>
      <c r="I2" s="211" t="s">
        <v>4</v>
      </c>
      <c r="J2" s="211"/>
      <c r="K2" s="211" t="s">
        <v>5</v>
      </c>
      <c r="L2" s="211"/>
      <c r="M2" s="211" t="s">
        <v>21</v>
      </c>
      <c r="N2" s="211"/>
      <c r="O2" s="211" t="s">
        <v>6</v>
      </c>
      <c r="P2" s="211"/>
      <c r="Q2" s="211" t="s">
        <v>7</v>
      </c>
      <c r="R2" s="211"/>
      <c r="S2" s="211" t="s">
        <v>8</v>
      </c>
      <c r="T2" s="211"/>
      <c r="U2" s="211" t="s">
        <v>9</v>
      </c>
      <c r="V2" s="211"/>
      <c r="W2" s="211" t="s">
        <v>10</v>
      </c>
      <c r="X2" s="211"/>
      <c r="Y2" s="211" t="s">
        <v>11</v>
      </c>
      <c r="Z2" s="211"/>
      <c r="AA2" s="211" t="s">
        <v>12</v>
      </c>
      <c r="AB2" s="211"/>
      <c r="AC2" s="211" t="s">
        <v>13</v>
      </c>
      <c r="AD2" s="211"/>
      <c r="AE2" s="211" t="s">
        <v>14</v>
      </c>
      <c r="AF2" s="211"/>
      <c r="AG2" s="211" t="s">
        <v>15</v>
      </c>
      <c r="AH2" s="211"/>
      <c r="AI2" s="211" t="s">
        <v>16</v>
      </c>
      <c r="AJ2" s="211"/>
      <c r="AK2" s="211" t="s">
        <v>17</v>
      </c>
      <c r="AL2" s="211"/>
      <c r="AM2" s="211" t="s">
        <v>18</v>
      </c>
      <c r="AN2" s="211"/>
      <c r="AO2" s="211" t="s">
        <v>19</v>
      </c>
      <c r="AP2" s="211"/>
      <c r="AQ2" s="211" t="s">
        <v>20</v>
      </c>
      <c r="AR2" s="211"/>
      <c r="AS2" s="211" t="s">
        <v>22</v>
      </c>
      <c r="AT2" s="211"/>
      <c r="AU2" s="211" t="s">
        <v>23</v>
      </c>
      <c r="AV2" s="211"/>
      <c r="AW2" s="222" t="s">
        <v>24</v>
      </c>
      <c r="AX2" s="223"/>
      <c r="AY2" s="227" t="s">
        <v>261</v>
      </c>
      <c r="AZ2" s="228"/>
      <c r="BA2" s="224" t="s">
        <v>358</v>
      </c>
      <c r="BB2" s="225" t="s">
        <v>359</v>
      </c>
    </row>
    <row r="3" spans="1:54" ht="51" x14ac:dyDescent="0.25">
      <c r="A3" s="215"/>
      <c r="B3" s="215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19"/>
      <c r="BB3" s="226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15" t="s">
        <v>360</v>
      </c>
      <c r="B17" s="215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admin</cp:lastModifiedBy>
  <cp:lastPrinted>2025-02-26T13:51:29Z</cp:lastPrinted>
  <dcterms:created xsi:type="dcterms:W3CDTF">2020-07-15T12:38:26Z</dcterms:created>
  <dcterms:modified xsi:type="dcterms:W3CDTF">2025-10-27T09:35:12Z</dcterms:modified>
</cp:coreProperties>
</file>