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155" activeTab="3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3" l="1"/>
  <c r="E8" i="3"/>
  <c r="E6" i="3"/>
  <c r="D8" i="3" l="1"/>
  <c r="D73" i="1"/>
  <c r="D69" i="1"/>
  <c r="D57" i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E12" i="3"/>
  <c r="D12" i="3" l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D59" i="2"/>
  <c r="D58" i="2" s="1"/>
  <c r="D54" i="2"/>
  <c r="D50" i="2" s="1"/>
  <c r="C72" i="11" l="1"/>
  <c r="C15" i="11"/>
  <c r="C14" i="11"/>
  <c r="D62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<sst xmlns="http://schemas.openxmlformats.org/spreadsheetml/2006/main" count="698" uniqueCount="457">
  <si>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</si>
  <si>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</si>
  <si>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</si>
  <si>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</si>
  <si>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</si>
  <si>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</si>
  <si>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</si>
  <si>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</si>
  <si>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</si>
  <si>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</si>
  <si>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</si>
  <si>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</si>
  <si>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</si>
  <si>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</si>
  <si>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</si>
  <si>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</si>
  <si>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</si>
  <si>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</si>
  <si>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</si>
  <si>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</si>
  <si>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</si>
  <si>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</si>
  <si>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</si>
  <si>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</si>
  <si>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</si>
  <si>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</si>
  <si>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</si>
  <si>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</si>
  <si>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</si>
  <si>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</si>
  <si>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</si>
  <si>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</si>
  <si>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</si>
  <si>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</si>
  <si>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</si>
  <si>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</si>
  <si>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</si>
  <si>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</si>
  <si>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</si>
  <si>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</si>
  <si>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</si>
  <si>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</si>
  <si>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</si>
  <si>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</si>
  <si>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</si>
  <si>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</si>
  <si>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</si>
  <si>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</si>
  <si>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</si>
  <si>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</si>
  <si>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</si>
  <si>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</si>
  <si>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</si>
  <si>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</si>
  <si>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</si>
  <si>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</si>
  <si>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</si>
  <si>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</si>
  <si>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</si>
  <si>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</si>
  <si>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</si>
  <si>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</si>
  <si>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</si>
  <si>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</si>
  <si>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</si>
  <si>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</si>
  <si>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</si>
  <si>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</si>
  <si>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</si>
  <si>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</si>
  <si>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</si>
  <si>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</si>
  <si>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</si>
  <si>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</si>
  <si>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</si>
  <si>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</si>
  <si>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</si>
  <si>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</si>
  <si>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</si>
  <si>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</si>
  <si>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</si>
  <si>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</si>
  <si>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</si>
  <si>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</si>
  <si>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</si>
  <si>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</si>
  <si>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</si>
  <si>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</si>
  <si>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</si>
  <si>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</si>
  <si>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</si>
  <si>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</si>
  <si>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</si>
  <si>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</si>
  <si>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</si>
  <si>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</si>
  <si>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</si>
  <si>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</si>
  <si>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</si>
  <si>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</si>
  <si>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</si>
  <si>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</si>
  <si>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</si>
  <si>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</si>
  <si>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</si>
  <si>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</si>
  <si>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</si>
  <si>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</si>
  <si>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</si>
  <si>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</si>
  <si>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</si>
  <si>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</si>
  <si>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</si>
  <si>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</si>
  <si>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</si>
  <si>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</si>
  <si>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</si>
  <si>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</si>
  <si>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</si>
  <si>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</si>
  <si>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</si>
  <si>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</si>
  <si>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</si>
  <si>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</si>
  <si>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</si>
  <si>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</si>
  <si>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</si>
  <si>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</si>
  <si>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</si>
  <si>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</si>
  <si>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</si>
  <si>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</si>
  <si>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</si>
  <si>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</si>
  <si>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</si>
  <si>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</si>
  <si>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</si>
  <si>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</si>
  <si>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</si>
  <si>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</si>
  <si>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</si>
  <si>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</si>
  <si>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</si>
  <si>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</si>
  <si>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</si>
  <si>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</si>
  <si>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</si>
  <si>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</si>
  <si>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</si>
  <si>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</si>
  <si>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</si>
  <si>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</si>
  <si>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</si>
  <si>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</si>
  <si>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</si>
  <si>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</si>
  <si>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</si>
  <si>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</si>
  <si>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</si>
  <si>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</si>
  <si>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</si>
  <si>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</si>
  <si>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</si>
  <si>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</si>
  <si>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</si>
  <si>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</si>
  <si>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</si>
  <si>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</si>
  <si>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</si>
  <si>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</si>
  <si>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</si>
  <si>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</si>
  <si>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</si>
  <si>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</si>
  <si>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</si>
  <si>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</si>
  <si>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</si>
  <si>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</si>
  <si>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</si>
  <si>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</si>
  <si>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</si>
  <si>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</si>
  <si>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</si>
  <si>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</si>
  <si>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</si>
  <si>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</si>
  <si>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</si>
  <si>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</si>
  <si>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</si>
  <si>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</si>
  <si>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</si>
  <si>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</si>
  <si>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</si>
  <si>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</si>
  <si>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</si>
  <si>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</si>
  <si>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</si>
  <si>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</si>
  <si>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</si>
  <si>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</si>
  <si>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</si>
  <si>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</si>
  <si>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</si>
  <si>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</si>
  <si>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</si>
  <si>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</si>
  <si>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</si>
  <si>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</si>
  <si>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</si>
  <si>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</si>
  <si>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</si>
  <si>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</si>
  <si>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</si>
  <si>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</si>
  <si>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</si>
  <si>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</si>
  <si>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</si>
  <si>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</si>
  <si>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</si>
  <si>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</si>
  <si>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</si>
  <si>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</si>
  <si>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</si>
  <si>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</si>
  <si>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</si>
  <si>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</si>
  <si>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</si>
  <si>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</si>
  <si>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</si>
  <si>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</si>
  <si>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</si>
  <si>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</si>
  <si>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</si>
  <si>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</si>
  <si>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</si>
  <si>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</si>
  <si>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</si>
  <si>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</si>
  <si>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</si>
  <si>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</si>
  <si>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</si>
  <si>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</si>
  <si>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</si>
  <si>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</si>
  <si>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</si>
  <si>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</si>
  <si>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</si>
  <si>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</si>
  <si>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</si>
  <si>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</si>
  <si>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</si>
  <si>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</si>
  <si>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</si>
  <si>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</si>
  <si>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</si>
  <si>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</si>
  <si>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</si>
  <si>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</si>
  <si>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</si>
  <si>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</si>
  <si>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</si>
  <si>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</si>
  <si>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</si>
  <si>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</si>
  <si>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</si>
  <si>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</si>
  <si>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</si>
  <si>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</si>
  <si>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</si>
  <si>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</si>
  <si>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</si>
  <si>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</si>
  <si>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</si>
  <si>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</si>
  <si>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Transferi od budžeta Države (Uslovne dotacije)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</si>
  <si>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</si>
  <si>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</si>
  <si>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</si>
  <si>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</si>
  <si>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</si>
  <si>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</si>
  <si>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</si>
  <si>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</si>
  <si>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</si>
  <si>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</si>
  <si>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</si>
  <si>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</si>
  <si>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</si>
  <si>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</si>
  <si>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</si>
  <si>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</si>
  <si>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</si>
  <si>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</si>
  <si>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</si>
  <si>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</si>
  <si>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</si>
  <si>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</si>
  <si>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</si>
  <si>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</si>
  <si>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</si>
  <si>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</si>
  <si>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</si>
  <si>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</si>
  <si>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</si>
  <si>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</si>
  <si>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</si>
  <si>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</si>
  <si>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</si>
  <si>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</si>
  <si>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</si>
  <si>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</si>
  <si>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</si>
  <si>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</si>
  <si>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</si>
  <si>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</si>
  <si>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</si>
  <si>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</si>
  <si>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</si>
  <si>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</si>
  <si>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</si>
  <si>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</si>
  <si>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</si>
  <si>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</si>
  <si>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</si>
  <si>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</si>
  <si>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</si>
  <si>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</si>
  <si>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</si>
  <si>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</si>
  <si>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</si>
  <si>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</si>
  <si>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</si>
  <si>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</si>
  <si>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</si>
  <si>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</si>
  <si>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</si>
  <si>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</si>
  <si>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</si>
  <si>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</si>
  <si>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</si>
  <si>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</si>
  <si>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</si>
  <si>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</si>
  <si>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</si>
  <si>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</si>
  <si>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</si>
  <si>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</si>
  <si>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</si>
  <si>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</si>
  <si>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</si>
  <si>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</si>
  <si>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</si>
  <si>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</si>
  <si>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</si>
  <si>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</si>
  <si>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</si>
  <si>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</si>
  <si>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</si>
  <si>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</si>
  <si>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</si>
  <si>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</si>
  <si>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</si>
  <si>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</si>
  <si>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</si>
  <si>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</si>
  <si>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</si>
  <si>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</si>
  <si>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</si>
  <si>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</si>
  <si>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</si>
  <si>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</si>
  <si>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</si>
  <si>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</si>
  <si>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</si>
  <si>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</si>
  <si>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</si>
  <si>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</si>
  <si>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</si>
  <si>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</si>
  <si>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</si>
  <si>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</si>
  <si>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</si>
  <si>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</si>
  <si>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</si>
  <si>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</si>
  <si>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</si>
  <si>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</si>
  <si>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</si>
  <si>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</si>
  <si>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</si>
  <si>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</si>
  <si>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</si>
  <si>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</si>
  <si>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</si>
  <si>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</si>
  <si>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</si>
  <si>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</si>
  <si>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</si>
  <si>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</si>
  <si>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</si>
  <si>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</si>
  <si>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</si>
  <si>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</si>
  <si>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</si>
  <si>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</si>
  <si>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</si>
  <si>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</si>
  <si>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</si>
  <si>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</si>
  <si>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</si>
  <si>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</si>
  <si>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</si>
  <si>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</si>
  <si>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</si>
  <si>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</si>
  <si>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</si>
  <si>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</si>
  <si>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</si>
  <si>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</si>
  <si>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</si>
  <si>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</si>
  <si>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</si>
  <si>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</si>
  <si>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</si>
  <si>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</si>
  <si>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</si>
  <si>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</si>
  <si>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</si>
  <si>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</si>
  <si>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</si>
  <si>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</si>
  <si>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</si>
  <si>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</si>
  <si>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</si>
  <si>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</si>
  <si>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</si>
  <si>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</si>
  <si>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</si>
  <si>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</si>
  <si>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</si>
  <si>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</si>
  <si>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</si>
  <si>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</si>
  <si>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</si>
  <si>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</si>
  <si>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</si>
  <si>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</si>
  <si>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</si>
  <si>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</si>
  <si>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</si>
  <si>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</si>
  <si>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</si>
  <si>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Q1 2025</t>
  </si>
  <si>
    <t>Stanje neizmirenih obaveza opštine na 31.03.2025.</t>
  </si>
  <si>
    <t>Stanje neizmirenih obaveza javnih preduzeća na 31.03.2025.</t>
  </si>
  <si>
    <t>Stanje duga opštine na 31.03.2025.</t>
  </si>
  <si>
    <t>Stanje duga javnih preduzeća na 31.03.2025.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</si>
</sst>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26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50" fillId="7" borderId="46" xfId="0" applyFont="1" applyFill="1" applyBorder="1" applyAlignment="1">
      <alignment horizontal="center" vertical="center" wrapText="1"/>
    </xf>
    <xf numFmtId="0" fontId="49" fillId="7" borderId="28" xfId="0" applyFont="1" applyFill="1" applyBorder="1" applyAlignment="1">
      <alignment horizontal="left" vertical="center" wrapText="1"/>
    </xf>
    <xf numFmtId="4" fontId="50" fillId="32" borderId="5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50" fillId="32" borderId="48" xfId="0" applyFont="1" applyFill="1" applyBorder="1" applyAlignment="1">
      <alignment horizontal="center" vertical="center" wrapText="1"/>
    </xf>
    <xf numFmtId="0" fontId="49" fillId="32" borderId="49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51" xfId="0" applyFont="1" applyFill="1" applyBorder="1" applyAlignment="1">
      <alignment horizontal="center" vertical="center" wrapText="1"/>
    </xf>
    <xf numFmtId="0" fontId="48" fillId="7" borderId="52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>
            <v>0</v>
          </cell>
          <cell r="E2">
            <v>7034000000</v>
          </cell>
          <cell r="F2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65"/>
  <sheetViews>
    <sheetView zoomScaleNormal="100" workbookViewId="0">
      <selection activeCell="D50" sqref="D50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72.7109375" style="154" customWidth="1"/>
    <col min="4" max="4" width="15.7109375" style="171" customWidth="1"/>
    <col min="5" max="13" width="9.140625" style="154"/>
    <col min="14" max="14" width="16.85546875" style="154" customWidth="1"/>
    <col min="15" max="16384" width="9.140625" style="154"/>
  </cols>
  <sheetData>
    <row r="1" spans="2:4" ht="19.899999999999999" customHeight="1" x14ac:dyDescent="0.25">
      <c r="B1" s="190"/>
      <c r="C1" s="190"/>
      <c r="D1" s="190"/>
    </row>
    <row r="2" spans="2:4" ht="24" customHeight="1" x14ac:dyDescent="0.25">
      <c r="B2" s="151" t="s">
        <v>450</v>
      </c>
      <c r="C2" s="152" t="s">
        <v>198</v>
      </c>
      <c r="D2" s="153" t="s">
        <v>452</v>
      </c>
    </row>
    <row r="3" spans="2:4" x14ac:dyDescent="0.25">
      <c r="B3" s="155">
        <v>71</v>
      </c>
      <c r="C3" s="156" t="s">
        <v>199</v>
      </c>
      <c r="D3" s="157">
        <f>D4+D9+D13+D33</f>
        <v>68284.91</v>
      </c>
    </row>
    <row r="4" spans="2:4" x14ac:dyDescent="0.25">
      <c r="B4" s="158">
        <v>711</v>
      </c>
      <c r="C4" s="159" t="s">
        <v>200</v>
      </c>
      <c r="D4" s="160">
        <f t="shared" ref="D4" si="0">SUM(D5:D8)</f>
        <v>57470.11</v>
      </c>
    </row>
    <row r="5" spans="2:4" x14ac:dyDescent="0.25">
      <c r="B5" s="161" t="s">
        <v>201</v>
      </c>
      <c r="C5" s="162" t="s">
        <v>202</v>
      </c>
      <c r="D5" s="163">
        <v>44445.919999999998</v>
      </c>
    </row>
    <row r="6" spans="2:4" x14ac:dyDescent="0.25">
      <c r="B6" s="161">
        <v>71131</v>
      </c>
      <c r="C6" s="162" t="s">
        <v>203</v>
      </c>
      <c r="D6" s="163">
        <v>5541.36</v>
      </c>
    </row>
    <row r="7" spans="2:4" x14ac:dyDescent="0.25">
      <c r="B7" s="161">
        <v>71132</v>
      </c>
      <c r="C7" s="162" t="s">
        <v>204</v>
      </c>
      <c r="D7" s="163">
        <v>5853.12</v>
      </c>
    </row>
    <row r="8" spans="2:4" x14ac:dyDescent="0.25">
      <c r="B8" s="161" t="s">
        <v>205</v>
      </c>
      <c r="C8" s="162" t="s">
        <v>206</v>
      </c>
      <c r="D8" s="163">
        <v>1629.71</v>
      </c>
    </row>
    <row r="9" spans="2:4" x14ac:dyDescent="0.25">
      <c r="B9" s="158">
        <v>713</v>
      </c>
      <c r="C9" s="159" t="s">
        <v>121</v>
      </c>
      <c r="D9" s="160">
        <f t="shared" ref="D9" si="1">SUM(D10:D12)</f>
        <v>714</v>
      </c>
    </row>
    <row r="10" spans="2:4" x14ac:dyDescent="0.25">
      <c r="B10" s="161" t="s">
        <v>207</v>
      </c>
      <c r="C10" s="162" t="s">
        <v>208</v>
      </c>
      <c r="D10" s="163">
        <v>714</v>
      </c>
    </row>
    <row r="11" spans="2:4" x14ac:dyDescent="0.25">
      <c r="B11" s="161" t="s">
        <v>209</v>
      </c>
      <c r="C11" s="162" t="s">
        <v>210</v>
      </c>
      <c r="D11" s="163"/>
    </row>
    <row r="12" spans="2:4" x14ac:dyDescent="0.25">
      <c r="B12" s="164">
        <v>7136</v>
      </c>
      <c r="C12" s="162" t="s">
        <v>211</v>
      </c>
      <c r="D12" s="163"/>
    </row>
    <row r="13" spans="2:4" x14ac:dyDescent="0.25">
      <c r="B13" s="158">
        <v>714</v>
      </c>
      <c r="C13" s="159" t="s">
        <v>212</v>
      </c>
      <c r="D13" s="160">
        <f t="shared" ref="D13" si="2">D14+D19+D24+D25+D26+D27+D28+D29+D30+D31+D32</f>
        <v>9493</v>
      </c>
    </row>
    <row r="14" spans="2:4" x14ac:dyDescent="0.25">
      <c r="B14" s="158">
        <v>7141</v>
      </c>
      <c r="C14" s="159" t="s">
        <v>213</v>
      </c>
      <c r="D14" s="160">
        <f t="shared" ref="D14" si="3">+D15+D16+D17+D18</f>
        <v>0</v>
      </c>
    </row>
    <row r="15" spans="2:4" x14ac:dyDescent="0.25">
      <c r="B15" s="164" t="s">
        <v>214</v>
      </c>
      <c r="C15" s="162" t="s">
        <v>215</v>
      </c>
      <c r="D15" s="163"/>
    </row>
    <row r="16" spans="2:4" x14ac:dyDescent="0.25">
      <c r="B16" s="164" t="s">
        <v>216</v>
      </c>
      <c r="C16" s="162" t="s">
        <v>217</v>
      </c>
      <c r="D16" s="165"/>
    </row>
    <row r="17" spans="2:4" x14ac:dyDescent="0.25">
      <c r="B17" s="164" t="s">
        <v>218</v>
      </c>
      <c r="C17" s="162" t="s">
        <v>219</v>
      </c>
      <c r="D17" s="163"/>
    </row>
    <row r="18" spans="2:4" x14ac:dyDescent="0.25">
      <c r="B18" s="164">
        <v>71414</v>
      </c>
      <c r="C18" s="162" t="s">
        <v>220</v>
      </c>
      <c r="D18" s="165"/>
    </row>
    <row r="19" spans="2:4" x14ac:dyDescent="0.25">
      <c r="B19" s="166">
        <v>7142</v>
      </c>
      <c r="C19" s="159" t="s">
        <v>221</v>
      </c>
      <c r="D19" s="160">
        <f t="shared" ref="D19" si="4">+D20+D21+D22+D23+D24</f>
        <v>8555.4</v>
      </c>
    </row>
    <row r="20" spans="2:4" x14ac:dyDescent="0.25">
      <c r="B20" s="164" t="s">
        <v>222</v>
      </c>
      <c r="C20" s="162" t="s">
        <v>223</v>
      </c>
      <c r="D20" s="163">
        <v>8555.4</v>
      </c>
    </row>
    <row r="21" spans="2:4" x14ac:dyDescent="0.25">
      <c r="B21" s="164">
        <v>71422</v>
      </c>
      <c r="C21" s="162" t="s">
        <v>224</v>
      </c>
      <c r="D21" s="165"/>
    </row>
    <row r="22" spans="2:4" x14ac:dyDescent="0.25">
      <c r="B22" s="164" t="s">
        <v>225</v>
      </c>
      <c r="C22" s="162" t="s">
        <v>226</v>
      </c>
      <c r="D22" s="165"/>
    </row>
    <row r="23" spans="2:4" x14ac:dyDescent="0.25">
      <c r="B23" s="164">
        <v>71424</v>
      </c>
      <c r="C23" s="162" t="s">
        <v>227</v>
      </c>
      <c r="D23" s="165"/>
    </row>
    <row r="24" spans="2:4" x14ac:dyDescent="0.25">
      <c r="B24" s="164">
        <v>71425</v>
      </c>
      <c r="C24" s="162" t="s">
        <v>228</v>
      </c>
      <c r="D24" s="165"/>
    </row>
    <row r="25" spans="2:4" x14ac:dyDescent="0.25">
      <c r="B25" s="164">
        <v>7143</v>
      </c>
      <c r="C25" s="162" t="s">
        <v>229</v>
      </c>
      <c r="D25" s="165"/>
    </row>
    <row r="26" spans="2:4" x14ac:dyDescent="0.25">
      <c r="B26" s="164">
        <v>7145</v>
      </c>
      <c r="C26" s="162" t="s">
        <v>230</v>
      </c>
      <c r="D26" s="165"/>
    </row>
    <row r="27" spans="2:4" x14ac:dyDescent="0.25">
      <c r="B27" s="164" t="s">
        <v>231</v>
      </c>
      <c r="C27" s="162" t="s">
        <v>232</v>
      </c>
      <c r="D27" s="163"/>
    </row>
    <row r="28" spans="2:4" x14ac:dyDescent="0.25">
      <c r="B28" s="164">
        <v>71464</v>
      </c>
      <c r="C28" s="162" t="s">
        <v>233</v>
      </c>
      <c r="D28" s="165"/>
    </row>
    <row r="29" spans="2:4" x14ac:dyDescent="0.25">
      <c r="B29" s="164">
        <v>7147</v>
      </c>
      <c r="C29" s="162" t="s">
        <v>234</v>
      </c>
      <c r="D29" s="165"/>
    </row>
    <row r="30" spans="2:4" s="167" customFormat="1" ht="31.5" x14ac:dyDescent="0.25">
      <c r="B30" s="164">
        <v>7148</v>
      </c>
      <c r="C30" s="162" t="s">
        <v>235</v>
      </c>
      <c r="D30" s="163">
        <v>847.6</v>
      </c>
    </row>
    <row r="31" spans="2:4" x14ac:dyDescent="0.25">
      <c r="B31" s="164">
        <v>71489</v>
      </c>
      <c r="C31" s="162" t="s">
        <v>236</v>
      </c>
      <c r="D31" s="163"/>
    </row>
    <row r="32" spans="2:4" x14ac:dyDescent="0.25">
      <c r="B32" s="164" t="s">
        <v>237</v>
      </c>
      <c r="C32" s="162" t="s">
        <v>52</v>
      </c>
      <c r="D32" s="163">
        <v>90</v>
      </c>
    </row>
    <row r="33" spans="2:4" x14ac:dyDescent="0.25">
      <c r="B33" s="158">
        <v>715</v>
      </c>
      <c r="C33" s="159" t="s">
        <v>238</v>
      </c>
      <c r="D33" s="160">
        <f t="shared" ref="D33" si="5">SUM(D34:D39)</f>
        <v>607.79999999999995</v>
      </c>
    </row>
    <row r="34" spans="2:4" x14ac:dyDescent="0.25">
      <c r="B34" s="161" t="s">
        <v>239</v>
      </c>
      <c r="C34" s="162" t="s">
        <v>240</v>
      </c>
      <c r="D34" s="165"/>
    </row>
    <row r="35" spans="2:4" x14ac:dyDescent="0.25">
      <c r="B35" s="161" t="s">
        <v>241</v>
      </c>
      <c r="C35" s="162" t="s">
        <v>242</v>
      </c>
      <c r="D35" s="163"/>
    </row>
    <row r="36" spans="2:4" x14ac:dyDescent="0.25">
      <c r="B36" s="161">
        <v>71525</v>
      </c>
      <c r="C36" s="162" t="s">
        <v>243</v>
      </c>
      <c r="D36" s="165"/>
    </row>
    <row r="37" spans="2:4" x14ac:dyDescent="0.25">
      <c r="B37" s="161" t="s">
        <v>244</v>
      </c>
      <c r="C37" s="162" t="s">
        <v>245</v>
      </c>
      <c r="D37" s="163"/>
    </row>
    <row r="38" spans="2:4" x14ac:dyDescent="0.25">
      <c r="B38" s="161">
        <v>71532</v>
      </c>
      <c r="C38" s="162" t="s">
        <v>246</v>
      </c>
      <c r="D38" s="165"/>
    </row>
    <row r="39" spans="2:4" x14ac:dyDescent="0.25">
      <c r="B39" s="161" t="s">
        <v>247</v>
      </c>
      <c r="C39" s="162" t="s">
        <v>238</v>
      </c>
      <c r="D39" s="163">
        <v>607.79999999999995</v>
      </c>
    </row>
    <row r="40" spans="2:4" x14ac:dyDescent="0.25">
      <c r="B40" s="155">
        <v>72</v>
      </c>
      <c r="C40" s="156" t="s">
        <v>248</v>
      </c>
      <c r="D40" s="157">
        <f t="shared" ref="D40" si="6">+D41+D44</f>
        <v>0</v>
      </c>
    </row>
    <row r="41" spans="2:4" x14ac:dyDescent="0.25">
      <c r="B41" s="158" t="s">
        <v>249</v>
      </c>
      <c r="C41" s="159" t="s">
        <v>250</v>
      </c>
      <c r="D41" s="160">
        <f t="shared" ref="D41" si="7">SUM(D42:D43)</f>
        <v>0</v>
      </c>
    </row>
    <row r="42" spans="2:4" x14ac:dyDescent="0.25">
      <c r="B42" s="164" t="s">
        <v>251</v>
      </c>
      <c r="C42" s="162" t="s">
        <v>252</v>
      </c>
      <c r="D42" s="165"/>
    </row>
    <row r="43" spans="2:4" x14ac:dyDescent="0.25">
      <c r="B43" s="164">
        <v>7212</v>
      </c>
      <c r="C43" s="162" t="s">
        <v>253</v>
      </c>
      <c r="D43" s="165"/>
    </row>
    <row r="44" spans="2:4" x14ac:dyDescent="0.25">
      <c r="B44" s="158" t="s">
        <v>254</v>
      </c>
      <c r="C44" s="159" t="s">
        <v>255</v>
      </c>
      <c r="D44" s="160">
        <f>SUM(D45:D46)</f>
        <v>0</v>
      </c>
    </row>
    <row r="45" spans="2:4" x14ac:dyDescent="0.25">
      <c r="B45" s="164" t="s">
        <v>256</v>
      </c>
      <c r="C45" s="162" t="s">
        <v>257</v>
      </c>
      <c r="D45" s="165"/>
    </row>
    <row r="46" spans="2:4" x14ac:dyDescent="0.25">
      <c r="B46" s="164" t="s">
        <v>258</v>
      </c>
      <c r="C46" s="162" t="s">
        <v>259</v>
      </c>
      <c r="D46" s="165"/>
    </row>
    <row r="47" spans="2:4" x14ac:dyDescent="0.25">
      <c r="B47" s="155">
        <v>73</v>
      </c>
      <c r="C47" s="156" t="s">
        <v>260</v>
      </c>
      <c r="D47" s="157">
        <f>SUM(D48:D49)</f>
        <v>1862970.52</v>
      </c>
    </row>
    <row r="48" spans="2:4" x14ac:dyDescent="0.25">
      <c r="B48" s="164">
        <v>731</v>
      </c>
      <c r="C48" s="162" t="s">
        <v>261</v>
      </c>
      <c r="D48" s="165">
        <v>64800</v>
      </c>
    </row>
    <row r="49" spans="2:4" x14ac:dyDescent="0.25">
      <c r="B49" s="164" t="s">
        <v>262</v>
      </c>
      <c r="C49" s="162" t="s">
        <v>263</v>
      </c>
      <c r="D49" s="163">
        <v>1798170.52</v>
      </c>
    </row>
    <row r="50" spans="2:4" x14ac:dyDescent="0.25">
      <c r="B50" s="155">
        <v>74</v>
      </c>
      <c r="C50" s="156" t="s">
        <v>264</v>
      </c>
      <c r="D50" s="157">
        <f t="shared" ref="D50" si="8">D51+D54</f>
        <v>482691.7</v>
      </c>
    </row>
    <row r="51" spans="2:4" x14ac:dyDescent="0.25">
      <c r="B51" s="158" t="s">
        <v>265</v>
      </c>
      <c r="C51" s="159" t="s">
        <v>266</v>
      </c>
      <c r="D51" s="160">
        <f t="shared" ref="D51" si="9">SUM(D52:D53)</f>
        <v>0</v>
      </c>
    </row>
    <row r="52" spans="2:4" x14ac:dyDescent="0.25">
      <c r="B52" s="164" t="s">
        <v>267</v>
      </c>
      <c r="C52" s="162" t="s">
        <v>268</v>
      </c>
      <c r="D52" s="163"/>
    </row>
    <row r="53" spans="2:4" x14ac:dyDescent="0.25">
      <c r="B53" s="164" t="s">
        <v>269</v>
      </c>
      <c r="C53" s="162" t="s">
        <v>270</v>
      </c>
      <c r="D53" s="165"/>
    </row>
    <row r="54" spans="2:4" x14ac:dyDescent="0.25">
      <c r="B54" s="158">
        <v>742</v>
      </c>
      <c r="C54" s="159" t="s">
        <v>271</v>
      </c>
      <c r="D54" s="160">
        <f>+D55+D56+D57</f>
        <v>482691.7</v>
      </c>
    </row>
    <row r="55" spans="2:4" x14ac:dyDescent="0.25">
      <c r="B55" s="168">
        <v>7425</v>
      </c>
      <c r="C55" s="169" t="s">
        <v>272</v>
      </c>
      <c r="D55" s="163">
        <v>5685.14</v>
      </c>
    </row>
    <row r="56" spans="2:4" x14ac:dyDescent="0.25">
      <c r="B56" s="164" t="s">
        <v>273</v>
      </c>
      <c r="C56" s="162" t="s">
        <v>274</v>
      </c>
      <c r="D56" s="163">
        <v>209474.36</v>
      </c>
    </row>
    <row r="57" spans="2:4" x14ac:dyDescent="0.25">
      <c r="B57" s="164" t="s">
        <v>275</v>
      </c>
      <c r="C57" s="162" t="s">
        <v>276</v>
      </c>
      <c r="D57" s="163">
        <v>267532.2</v>
      </c>
    </row>
    <row r="58" spans="2:4" x14ac:dyDescent="0.25">
      <c r="B58" s="155">
        <v>75</v>
      </c>
      <c r="C58" s="156" t="s">
        <v>167</v>
      </c>
      <c r="D58" s="157">
        <f>+D59</f>
        <v>0</v>
      </c>
    </row>
    <row r="59" spans="2:4" x14ac:dyDescent="0.25">
      <c r="B59" s="158" t="s">
        <v>277</v>
      </c>
      <c r="C59" s="159" t="s">
        <v>167</v>
      </c>
      <c r="D59" s="160">
        <f>+D60+D61</f>
        <v>0</v>
      </c>
    </row>
    <row r="60" spans="2:4" x14ac:dyDescent="0.25">
      <c r="B60" s="164" t="s">
        <v>278</v>
      </c>
      <c r="C60" s="162" t="s">
        <v>279</v>
      </c>
      <c r="D60" s="163"/>
    </row>
    <row r="61" spans="2:4" x14ac:dyDescent="0.25">
      <c r="B61" s="164" t="s">
        <v>280</v>
      </c>
      <c r="C61" s="162" t="s">
        <v>281</v>
      </c>
      <c r="D61" s="163"/>
    </row>
    <row r="62" spans="2:4" x14ac:dyDescent="0.25">
      <c r="B62" s="188" t="s">
        <v>282</v>
      </c>
      <c r="C62" s="189"/>
      <c r="D62" s="170">
        <f t="shared" ref="D62" si="10">D3+D40+D47+D50+D58</f>
        <v>2413947.13</v>
      </c>
    </row>
    <row r="65" spans="4:4" x14ac:dyDescent="0.25">
      <c r="D65" s="172"/>
    </row>
  </sheetData>
  <mergeCells count="2">
    <mergeCell ref="B62:C62"/>
    <mergeCell ref="B1:D1"/>
  </mergeCells>
  <pageMargins left="0.7" right="0.7" top="0.75" bottom="0.75" header="0.3" footer="0.3"/>
  <pageSetup paperSize="9" scale="80" orientation="portrait" r:id="rId1"/>
  <ignoredErrors>
    <ignoredError sqref="D47 B62:D62 D54 D50:D51 D58:D59 B65 B64:D64 B63:D63" formula="1"/>
    <ignoredError sqref="B47:C61" numberStoredAsText="1" formula="1"/>
    <ignoredError sqref="B14:C46 B5:B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7"/>
  <sheetViews>
    <sheetView topLeftCell="A86" zoomScaleNormal="100" workbookViewId="0">
      <selection activeCell="D103" sqref="D103"/>
    </sheetView>
  </sheetViews>
  <sheetFormatPr defaultRowHeight="15.75" x14ac:dyDescent="0.25"/>
  <cols>
    <col min="1" max="1" width="5.42578125" style="154" customWidth="1"/>
    <col min="2" max="2" width="10.7109375" style="154" customWidth="1"/>
    <col min="3" max="3" width="53.5703125" style="154" bestFit="1" customWidth="1"/>
    <col min="4" max="4" width="15.7109375" style="167" customWidth="1"/>
    <col min="5" max="5" width="15.5703125" style="154" customWidth="1"/>
    <col min="6" max="6" width="12.5703125" style="154" customWidth="1"/>
    <col min="7" max="16384" width="9.140625" style="154"/>
  </cols>
  <sheetData>
    <row r="1" spans="2:7" ht="19.899999999999999" customHeight="1" x14ac:dyDescent="0.25">
      <c r="B1" s="191"/>
      <c r="C1" s="192"/>
      <c r="D1" s="192"/>
    </row>
    <row r="2" spans="2:7" ht="24" customHeight="1" x14ac:dyDescent="0.25">
      <c r="B2" s="173" t="s">
        <v>451</v>
      </c>
      <c r="C2" s="174" t="s">
        <v>0</v>
      </c>
      <c r="D2" s="175" t="s">
        <v>452</v>
      </c>
    </row>
    <row r="3" spans="2:7" x14ac:dyDescent="0.25">
      <c r="B3" s="155" t="s">
        <v>25</v>
      </c>
      <c r="C3" s="156" t="s">
        <v>26</v>
      </c>
      <c r="D3" s="157">
        <f>D4+D58+D59</f>
        <v>259527.87000000002</v>
      </c>
      <c r="F3" s="176"/>
      <c r="G3" s="176"/>
    </row>
    <row r="4" spans="2:7" x14ac:dyDescent="0.25">
      <c r="B4" s="177">
        <v>41</v>
      </c>
      <c r="C4" s="178" t="s">
        <v>26</v>
      </c>
      <c r="D4" s="179">
        <f t="shared" ref="D4" si="0">D5+D11+D19+D26+D36+D41+D44+D48+D49</f>
        <v>182316.22</v>
      </c>
      <c r="F4" s="176"/>
      <c r="G4" s="176"/>
    </row>
    <row r="5" spans="2:7" x14ac:dyDescent="0.25">
      <c r="B5" s="158">
        <v>411</v>
      </c>
      <c r="C5" s="159" t="s">
        <v>27</v>
      </c>
      <c r="D5" s="160">
        <f>SUM(D6:D10)</f>
        <v>134645.86000000002</v>
      </c>
      <c r="F5" s="176"/>
      <c r="G5" s="176"/>
    </row>
    <row r="6" spans="2:7" x14ac:dyDescent="0.25">
      <c r="B6" s="164" t="s">
        <v>28</v>
      </c>
      <c r="C6" s="162" t="s">
        <v>29</v>
      </c>
      <c r="D6" s="163">
        <v>118945.64</v>
      </c>
      <c r="F6" s="176"/>
      <c r="G6" s="176"/>
    </row>
    <row r="7" spans="2:7" x14ac:dyDescent="0.25">
      <c r="B7" s="164" t="s">
        <v>30</v>
      </c>
      <c r="C7" s="162" t="s">
        <v>31</v>
      </c>
      <c r="D7" s="163">
        <v>4151.8</v>
      </c>
      <c r="F7" s="176"/>
      <c r="G7" s="176"/>
    </row>
    <row r="8" spans="2:7" x14ac:dyDescent="0.25">
      <c r="B8" s="164" t="s">
        <v>32</v>
      </c>
      <c r="C8" s="162" t="s">
        <v>33</v>
      </c>
      <c r="D8" s="163">
        <v>9693.3799999999992</v>
      </c>
      <c r="F8" s="176"/>
      <c r="G8" s="176"/>
    </row>
    <row r="9" spans="2:7" x14ac:dyDescent="0.25">
      <c r="B9" s="164" t="s">
        <v>34</v>
      </c>
      <c r="C9" s="162" t="s">
        <v>35</v>
      </c>
      <c r="D9" s="163">
        <v>1855.04</v>
      </c>
      <c r="F9" s="176"/>
      <c r="G9" s="176"/>
    </row>
    <row r="10" spans="2:7" x14ac:dyDescent="0.25">
      <c r="B10" s="164" t="s">
        <v>36</v>
      </c>
      <c r="C10" s="162" t="s">
        <v>37</v>
      </c>
      <c r="D10" s="163"/>
      <c r="F10" s="176"/>
      <c r="G10" s="176"/>
    </row>
    <row r="11" spans="2:7" x14ac:dyDescent="0.25">
      <c r="B11" s="158">
        <v>412</v>
      </c>
      <c r="C11" s="159" t="s">
        <v>38</v>
      </c>
      <c r="D11" s="160">
        <f t="shared" ref="D11" si="1">SUM(D12:D18)</f>
        <v>10462</v>
      </c>
      <c r="F11" s="176"/>
      <c r="G11" s="176"/>
    </row>
    <row r="12" spans="2:7" x14ac:dyDescent="0.25">
      <c r="B12" s="164" t="s">
        <v>39</v>
      </c>
      <c r="C12" s="162" t="s">
        <v>40</v>
      </c>
      <c r="D12" s="165"/>
      <c r="F12" s="176"/>
      <c r="G12" s="176"/>
    </row>
    <row r="13" spans="2:7" x14ac:dyDescent="0.25">
      <c r="B13" s="164" t="s">
        <v>41</v>
      </c>
      <c r="C13" s="162" t="s">
        <v>42</v>
      </c>
      <c r="D13" s="165"/>
      <c r="F13" s="176"/>
      <c r="G13" s="176"/>
    </row>
    <row r="14" spans="2:7" x14ac:dyDescent="0.25">
      <c r="B14" s="164" t="s">
        <v>43</v>
      </c>
      <c r="C14" s="162" t="s">
        <v>44</v>
      </c>
      <c r="D14" s="165"/>
      <c r="F14" s="176"/>
      <c r="G14" s="176"/>
    </row>
    <row r="15" spans="2:7" x14ac:dyDescent="0.25">
      <c r="B15" s="164" t="s">
        <v>45</v>
      </c>
      <c r="C15" s="162" t="s">
        <v>46</v>
      </c>
      <c r="D15" s="165"/>
      <c r="F15" s="176"/>
      <c r="G15" s="176"/>
    </row>
    <row r="16" spans="2:7" x14ac:dyDescent="0.25">
      <c r="B16" s="164" t="s">
        <v>47</v>
      </c>
      <c r="C16" s="162" t="s">
        <v>48</v>
      </c>
      <c r="D16" s="165"/>
      <c r="F16" s="176"/>
      <c r="G16" s="176"/>
    </row>
    <row r="17" spans="2:7" x14ac:dyDescent="0.25">
      <c r="B17" s="164" t="s">
        <v>49</v>
      </c>
      <c r="C17" s="162" t="s">
        <v>50</v>
      </c>
      <c r="D17" s="165">
        <v>9812</v>
      </c>
      <c r="F17" s="176"/>
      <c r="G17" s="176"/>
    </row>
    <row r="18" spans="2:7" x14ac:dyDescent="0.25">
      <c r="B18" s="164" t="s">
        <v>51</v>
      </c>
      <c r="C18" s="162" t="s">
        <v>52</v>
      </c>
      <c r="D18" s="163">
        <v>650</v>
      </c>
      <c r="F18" s="176"/>
      <c r="G18" s="176"/>
    </row>
    <row r="19" spans="2:7" x14ac:dyDescent="0.25">
      <c r="B19" s="158">
        <v>413</v>
      </c>
      <c r="C19" s="159" t="s">
        <v>53</v>
      </c>
      <c r="D19" s="160">
        <f t="shared" ref="D19" si="2">SUM(D20:D25)</f>
        <v>11366.8</v>
      </c>
      <c r="F19" s="176"/>
      <c r="G19" s="176"/>
    </row>
    <row r="20" spans="2:7" x14ac:dyDescent="0.25">
      <c r="B20" s="164" t="s">
        <v>54</v>
      </c>
      <c r="C20" s="162" t="s">
        <v>55</v>
      </c>
      <c r="D20" s="165">
        <v>237.23</v>
      </c>
      <c r="F20" s="176"/>
      <c r="G20" s="176"/>
    </row>
    <row r="21" spans="2:7" x14ac:dyDescent="0.25">
      <c r="B21" s="164" t="s">
        <v>56</v>
      </c>
      <c r="C21" s="162" t="s">
        <v>57</v>
      </c>
      <c r="D21" s="165"/>
      <c r="F21" s="176"/>
      <c r="G21" s="176"/>
    </row>
    <row r="22" spans="2:7" x14ac:dyDescent="0.25">
      <c r="B22" s="164" t="s">
        <v>58</v>
      </c>
      <c r="C22" s="162" t="s">
        <v>59</v>
      </c>
      <c r="D22" s="163">
        <v>358.5</v>
      </c>
      <c r="F22" s="176"/>
      <c r="G22" s="176"/>
    </row>
    <row r="23" spans="2:7" x14ac:dyDescent="0.25">
      <c r="B23" s="164" t="s">
        <v>60</v>
      </c>
      <c r="C23" s="162" t="s">
        <v>61</v>
      </c>
      <c r="D23" s="163">
        <v>2742.02</v>
      </c>
      <c r="F23" s="176"/>
      <c r="G23" s="176"/>
    </row>
    <row r="24" spans="2:7" x14ac:dyDescent="0.25">
      <c r="B24" s="164" t="s">
        <v>62</v>
      </c>
      <c r="C24" s="162" t="s">
        <v>63</v>
      </c>
      <c r="D24" s="163">
        <v>7960.94</v>
      </c>
      <c r="F24" s="176"/>
      <c r="G24" s="176"/>
    </row>
    <row r="25" spans="2:7" x14ac:dyDescent="0.25">
      <c r="B25" s="164" t="s">
        <v>64</v>
      </c>
      <c r="C25" s="162" t="s">
        <v>65</v>
      </c>
      <c r="D25" s="165">
        <v>68.11</v>
      </c>
      <c r="F25" s="176"/>
      <c r="G25" s="176"/>
    </row>
    <row r="26" spans="2:7" x14ac:dyDescent="0.25">
      <c r="B26" s="158">
        <v>414</v>
      </c>
      <c r="C26" s="159" t="s">
        <v>66</v>
      </c>
      <c r="D26" s="160">
        <f t="shared" ref="D26" si="3">SUM(D27:D35)</f>
        <v>7944.75</v>
      </c>
      <c r="F26" s="176"/>
      <c r="G26" s="176"/>
    </row>
    <row r="27" spans="2:7" x14ac:dyDescent="0.25">
      <c r="B27" s="164" t="s">
        <v>67</v>
      </c>
      <c r="C27" s="162" t="s">
        <v>68</v>
      </c>
      <c r="D27" s="163">
        <v>1821.96</v>
      </c>
      <c r="F27" s="176"/>
      <c r="G27" s="176"/>
    </row>
    <row r="28" spans="2:7" x14ac:dyDescent="0.25">
      <c r="B28" s="164" t="s">
        <v>69</v>
      </c>
      <c r="C28" s="162" t="s">
        <v>70</v>
      </c>
      <c r="D28" s="163">
        <v>503.6</v>
      </c>
      <c r="F28" s="176"/>
      <c r="G28" s="176"/>
    </row>
    <row r="29" spans="2:7" x14ac:dyDescent="0.25">
      <c r="B29" s="164" t="s">
        <v>71</v>
      </c>
      <c r="C29" s="162" t="s">
        <v>72</v>
      </c>
      <c r="D29" s="163">
        <v>866.15</v>
      </c>
      <c r="F29" s="176"/>
      <c r="G29" s="176"/>
    </row>
    <row r="30" spans="2:7" x14ac:dyDescent="0.25">
      <c r="B30" s="164" t="s">
        <v>73</v>
      </c>
      <c r="C30" s="162" t="s">
        <v>74</v>
      </c>
      <c r="D30" s="163">
        <v>748.45</v>
      </c>
      <c r="F30" s="176"/>
      <c r="G30" s="176"/>
    </row>
    <row r="31" spans="2:7" x14ac:dyDescent="0.25">
      <c r="B31" s="164" t="s">
        <v>75</v>
      </c>
      <c r="C31" s="162" t="s">
        <v>76</v>
      </c>
      <c r="D31" s="163">
        <v>927.59</v>
      </c>
      <c r="F31" s="176"/>
      <c r="G31" s="176"/>
    </row>
    <row r="32" spans="2:7" x14ac:dyDescent="0.25">
      <c r="B32" s="164" t="s">
        <v>77</v>
      </c>
      <c r="C32" s="162" t="s">
        <v>78</v>
      </c>
      <c r="D32" s="163"/>
      <c r="F32" s="176"/>
      <c r="G32" s="176"/>
    </row>
    <row r="33" spans="2:7" x14ac:dyDescent="0.25">
      <c r="B33" s="164" t="s">
        <v>79</v>
      </c>
      <c r="C33" s="162" t="s">
        <v>80</v>
      </c>
      <c r="D33" s="163">
        <v>3077</v>
      </c>
      <c r="F33" s="176"/>
      <c r="G33" s="176"/>
    </row>
    <row r="34" spans="2:7" x14ac:dyDescent="0.25">
      <c r="B34" s="164" t="s">
        <v>81</v>
      </c>
      <c r="C34" s="162" t="s">
        <v>82</v>
      </c>
      <c r="D34" s="163"/>
      <c r="F34" s="176"/>
      <c r="G34" s="176"/>
    </row>
    <row r="35" spans="2:7" x14ac:dyDescent="0.25">
      <c r="B35" s="164" t="s">
        <v>83</v>
      </c>
      <c r="C35" s="162" t="s">
        <v>84</v>
      </c>
      <c r="D35" s="163"/>
      <c r="F35" s="176"/>
      <c r="G35" s="176"/>
    </row>
    <row r="36" spans="2:7" x14ac:dyDescent="0.25">
      <c r="B36" s="158">
        <v>415</v>
      </c>
      <c r="C36" s="159" t="s">
        <v>85</v>
      </c>
      <c r="D36" s="160">
        <f t="shared" ref="D36" si="4">SUM(D37:D40)</f>
        <v>3105.71</v>
      </c>
      <c r="F36" s="176"/>
      <c r="G36" s="176"/>
    </row>
    <row r="37" spans="2:7" x14ac:dyDescent="0.25">
      <c r="B37" s="164" t="s">
        <v>86</v>
      </c>
      <c r="C37" s="162" t="s">
        <v>87</v>
      </c>
      <c r="D37" s="165">
        <v>2140</v>
      </c>
      <c r="F37" s="176"/>
      <c r="G37" s="176"/>
    </row>
    <row r="38" spans="2:7" x14ac:dyDescent="0.25">
      <c r="B38" s="164" t="s">
        <v>88</v>
      </c>
      <c r="C38" s="162" t="s">
        <v>89</v>
      </c>
      <c r="D38" s="165">
        <v>215.58</v>
      </c>
      <c r="F38" s="176"/>
      <c r="G38" s="176"/>
    </row>
    <row r="39" spans="2:7" x14ac:dyDescent="0.25">
      <c r="B39" s="164" t="s">
        <v>90</v>
      </c>
      <c r="C39" s="162" t="s">
        <v>91</v>
      </c>
      <c r="D39" s="163">
        <v>750.13</v>
      </c>
      <c r="F39" s="176"/>
      <c r="G39" s="176"/>
    </row>
    <row r="40" spans="2:7" x14ac:dyDescent="0.25">
      <c r="B40" s="164" t="s">
        <v>92</v>
      </c>
      <c r="C40" s="162" t="s">
        <v>93</v>
      </c>
      <c r="D40" s="165"/>
      <c r="F40" s="176"/>
      <c r="G40" s="176"/>
    </row>
    <row r="41" spans="2:7" x14ac:dyDescent="0.25">
      <c r="B41" s="158">
        <v>416</v>
      </c>
      <c r="C41" s="159" t="s">
        <v>94</v>
      </c>
      <c r="D41" s="160">
        <f t="shared" ref="D41" si="5">SUM(D42:D43)</f>
        <v>0</v>
      </c>
      <c r="F41" s="176"/>
      <c r="G41" s="176"/>
    </row>
    <row r="42" spans="2:7" x14ac:dyDescent="0.25">
      <c r="B42" s="164" t="s">
        <v>95</v>
      </c>
      <c r="C42" s="162" t="s">
        <v>96</v>
      </c>
      <c r="D42" s="163"/>
      <c r="F42" s="176"/>
      <c r="G42" s="176"/>
    </row>
    <row r="43" spans="2:7" x14ac:dyDescent="0.25">
      <c r="B43" s="164" t="s">
        <v>97</v>
      </c>
      <c r="C43" s="162" t="s">
        <v>98</v>
      </c>
      <c r="D43" s="165"/>
      <c r="F43" s="176"/>
      <c r="G43" s="176"/>
    </row>
    <row r="44" spans="2:7" x14ac:dyDescent="0.25">
      <c r="B44" s="158">
        <v>417</v>
      </c>
      <c r="C44" s="159" t="s">
        <v>99</v>
      </c>
      <c r="D44" s="160">
        <f t="shared" ref="D44" si="6">SUM(D45:D47)</f>
        <v>0</v>
      </c>
      <c r="F44" s="176"/>
      <c r="G44" s="176"/>
    </row>
    <row r="45" spans="2:7" x14ac:dyDescent="0.25">
      <c r="B45" s="164" t="s">
        <v>100</v>
      </c>
      <c r="C45" s="162" t="s">
        <v>101</v>
      </c>
      <c r="D45" s="163"/>
      <c r="F45" s="176"/>
      <c r="G45" s="176"/>
    </row>
    <row r="46" spans="2:7" x14ac:dyDescent="0.25">
      <c r="B46" s="164" t="s">
        <v>102</v>
      </c>
      <c r="C46" s="162" t="s">
        <v>103</v>
      </c>
      <c r="D46" s="165"/>
      <c r="F46" s="176"/>
      <c r="G46" s="176"/>
    </row>
    <row r="47" spans="2:7" x14ac:dyDescent="0.25">
      <c r="B47" s="164" t="s">
        <v>104</v>
      </c>
      <c r="C47" s="162" t="s">
        <v>105</v>
      </c>
      <c r="D47" s="165"/>
      <c r="F47" s="176"/>
      <c r="G47" s="176"/>
    </row>
    <row r="48" spans="2:7" x14ac:dyDescent="0.25">
      <c r="B48" s="158">
        <v>418</v>
      </c>
      <c r="C48" s="159" t="s">
        <v>106</v>
      </c>
      <c r="D48" s="180"/>
      <c r="F48" s="176"/>
      <c r="G48" s="176"/>
    </row>
    <row r="49" spans="2:7" x14ac:dyDescent="0.25">
      <c r="B49" s="158">
        <v>419</v>
      </c>
      <c r="C49" s="159" t="s">
        <v>107</v>
      </c>
      <c r="D49" s="160">
        <f t="shared" ref="D49" si="7">SUM(D50:D57)</f>
        <v>14791.099999999999</v>
      </c>
      <c r="F49" s="176"/>
      <c r="G49" s="176"/>
    </row>
    <row r="50" spans="2:7" x14ac:dyDescent="0.25">
      <c r="B50" s="164" t="s">
        <v>108</v>
      </c>
      <c r="C50" s="162" t="s">
        <v>109</v>
      </c>
      <c r="D50" s="163">
        <v>4751.1000000000004</v>
      </c>
      <c r="F50" s="176"/>
      <c r="G50" s="176"/>
    </row>
    <row r="51" spans="2:7" x14ac:dyDescent="0.25">
      <c r="B51" s="164" t="s">
        <v>110</v>
      </c>
      <c r="C51" s="162" t="s">
        <v>111</v>
      </c>
      <c r="D51" s="163">
        <v>552.04</v>
      </c>
      <c r="F51" s="176"/>
      <c r="G51" s="176"/>
    </row>
    <row r="52" spans="2:7" x14ac:dyDescent="0.25">
      <c r="B52" s="164" t="s">
        <v>112</v>
      </c>
      <c r="C52" s="162" t="s">
        <v>113</v>
      </c>
      <c r="D52" s="163">
        <v>971</v>
      </c>
      <c r="F52" s="176"/>
      <c r="G52" s="176"/>
    </row>
    <row r="53" spans="2:7" x14ac:dyDescent="0.25">
      <c r="B53" s="164" t="s">
        <v>114</v>
      </c>
      <c r="C53" s="162" t="s">
        <v>115</v>
      </c>
      <c r="D53" s="163">
        <v>178</v>
      </c>
      <c r="F53" s="176"/>
      <c r="G53" s="176"/>
    </row>
    <row r="54" spans="2:7" ht="31.5" x14ac:dyDescent="0.25">
      <c r="B54" s="164" t="s">
        <v>116</v>
      </c>
      <c r="C54" s="162" t="s">
        <v>117</v>
      </c>
      <c r="D54" s="165"/>
      <c r="F54" s="176"/>
      <c r="G54" s="176"/>
    </row>
    <row r="55" spans="2:7" x14ac:dyDescent="0.25">
      <c r="B55" s="164" t="s">
        <v>118</v>
      </c>
      <c r="C55" s="162" t="s">
        <v>119</v>
      </c>
      <c r="D55" s="165">
        <v>6600</v>
      </c>
      <c r="F55" s="176"/>
      <c r="G55" s="176"/>
    </row>
    <row r="56" spans="2:7" x14ac:dyDescent="0.25">
      <c r="B56" s="164" t="s">
        <v>120</v>
      </c>
      <c r="C56" s="162" t="s">
        <v>121</v>
      </c>
      <c r="D56" s="165"/>
      <c r="F56" s="176"/>
      <c r="G56" s="176"/>
    </row>
    <row r="57" spans="2:7" x14ac:dyDescent="0.25">
      <c r="B57" s="164" t="s">
        <v>122</v>
      </c>
      <c r="C57" s="162" t="s">
        <v>123</v>
      </c>
      <c r="D57" s="163">
        <f>1245.43+493.53</f>
        <v>1738.96</v>
      </c>
      <c r="F57" s="176"/>
      <c r="G57" s="176"/>
    </row>
    <row r="58" spans="2:7" s="182" customFormat="1" x14ac:dyDescent="0.25">
      <c r="B58" s="177">
        <v>42</v>
      </c>
      <c r="C58" s="178" t="s">
        <v>124</v>
      </c>
      <c r="D58" s="181">
        <v>1387.45</v>
      </c>
      <c r="F58" s="183"/>
      <c r="G58" s="183"/>
    </row>
    <row r="59" spans="2:7" ht="31.5" x14ac:dyDescent="0.25">
      <c r="B59" s="177">
        <v>43</v>
      </c>
      <c r="C59" s="178" t="s">
        <v>125</v>
      </c>
      <c r="D59" s="179">
        <f t="shared" ref="D59" si="8">+D60+D70</f>
        <v>75824.200000000012</v>
      </c>
      <c r="F59" s="176"/>
      <c r="G59" s="176"/>
    </row>
    <row r="60" spans="2:7" ht="31.5" x14ac:dyDescent="0.25">
      <c r="B60" s="158">
        <v>431</v>
      </c>
      <c r="C60" s="159" t="s">
        <v>125</v>
      </c>
      <c r="D60" s="160">
        <f t="shared" ref="D60" si="9">SUM(D61:D69)</f>
        <v>29935.300000000003</v>
      </c>
      <c r="F60" s="176"/>
      <c r="G60" s="176"/>
    </row>
    <row r="61" spans="2:7" x14ac:dyDescent="0.25">
      <c r="B61" s="164" t="s">
        <v>126</v>
      </c>
      <c r="C61" s="162" t="s">
        <v>127</v>
      </c>
      <c r="D61" s="165"/>
      <c r="F61" s="176"/>
      <c r="G61" s="176"/>
    </row>
    <row r="62" spans="2:7" x14ac:dyDescent="0.25">
      <c r="B62" s="164" t="s">
        <v>128</v>
      </c>
      <c r="C62" s="162" t="s">
        <v>129</v>
      </c>
      <c r="D62" s="163"/>
      <c r="F62" s="176"/>
      <c r="G62" s="176"/>
    </row>
    <row r="63" spans="2:7" x14ac:dyDescent="0.25">
      <c r="B63" s="164" t="s">
        <v>130</v>
      </c>
      <c r="C63" s="162" t="s">
        <v>131</v>
      </c>
      <c r="D63" s="163">
        <v>2525.2399999999998</v>
      </c>
      <c r="F63" s="176"/>
      <c r="G63" s="176"/>
    </row>
    <row r="64" spans="2:7" x14ac:dyDescent="0.25">
      <c r="B64" s="164" t="s">
        <v>132</v>
      </c>
      <c r="C64" s="162" t="s">
        <v>133</v>
      </c>
      <c r="D64" s="165"/>
      <c r="F64" s="176"/>
      <c r="G64" s="176"/>
    </row>
    <row r="65" spans="2:7" x14ac:dyDescent="0.25">
      <c r="B65" s="164" t="s">
        <v>134</v>
      </c>
      <c r="C65" s="162" t="s">
        <v>135</v>
      </c>
      <c r="D65" s="163"/>
      <c r="F65" s="176"/>
      <c r="G65" s="176"/>
    </row>
    <row r="66" spans="2:7" x14ac:dyDescent="0.25">
      <c r="B66" s="164" t="s">
        <v>136</v>
      </c>
      <c r="C66" s="162" t="s">
        <v>137</v>
      </c>
      <c r="D66" s="163">
        <v>1850</v>
      </c>
      <c r="F66" s="176"/>
      <c r="G66" s="176"/>
    </row>
    <row r="67" spans="2:7" x14ac:dyDescent="0.25">
      <c r="B67" s="164" t="s">
        <v>138</v>
      </c>
      <c r="C67" s="162" t="s">
        <v>139</v>
      </c>
      <c r="D67" s="184"/>
      <c r="F67" s="176"/>
      <c r="G67" s="176"/>
    </row>
    <row r="68" spans="2:7" x14ac:dyDescent="0.25">
      <c r="B68" s="164" t="s">
        <v>140</v>
      </c>
      <c r="C68" s="162" t="s">
        <v>141</v>
      </c>
      <c r="D68" s="163">
        <v>2620</v>
      </c>
      <c r="F68" s="176"/>
      <c r="G68" s="176"/>
    </row>
    <row r="69" spans="2:7" x14ac:dyDescent="0.25">
      <c r="B69" s="164" t="s">
        <v>142</v>
      </c>
      <c r="C69" s="162" t="s">
        <v>143</v>
      </c>
      <c r="D69" s="163">
        <f>16440.06+6500</f>
        <v>22940.06</v>
      </c>
      <c r="F69" s="176"/>
      <c r="G69" s="176"/>
    </row>
    <row r="70" spans="2:7" x14ac:dyDescent="0.25">
      <c r="B70" s="158">
        <v>432</v>
      </c>
      <c r="C70" s="159" t="s">
        <v>144</v>
      </c>
      <c r="D70" s="160">
        <f t="shared" ref="D70" si="10">SUM(D71:D73)</f>
        <v>45888.9</v>
      </c>
      <c r="F70" s="176"/>
      <c r="G70" s="176"/>
    </row>
    <row r="71" spans="2:7" x14ac:dyDescent="0.25">
      <c r="B71" s="164" t="s">
        <v>145</v>
      </c>
      <c r="C71" s="162" t="s">
        <v>146</v>
      </c>
      <c r="D71" s="165"/>
      <c r="F71" s="176"/>
      <c r="G71" s="176"/>
    </row>
    <row r="72" spans="2:7" x14ac:dyDescent="0.25">
      <c r="B72" s="164" t="s">
        <v>147</v>
      </c>
      <c r="C72" s="162" t="s">
        <v>148</v>
      </c>
      <c r="D72" s="165"/>
      <c r="F72" s="176"/>
      <c r="G72" s="176"/>
    </row>
    <row r="73" spans="2:7" x14ac:dyDescent="0.25">
      <c r="B73" s="164" t="s">
        <v>149</v>
      </c>
      <c r="C73" s="162" t="s">
        <v>150</v>
      </c>
      <c r="D73" s="163">
        <f>28557.5+13171.4+4160</f>
        <v>45888.9</v>
      </c>
      <c r="F73" s="176"/>
      <c r="G73" s="176"/>
    </row>
    <row r="74" spans="2:7" x14ac:dyDescent="0.25">
      <c r="B74" s="155" t="s">
        <v>151</v>
      </c>
      <c r="C74" s="156" t="s">
        <v>152</v>
      </c>
      <c r="D74" s="157">
        <f t="shared" ref="D74" si="11">D75</f>
        <v>5211</v>
      </c>
      <c r="F74" s="176"/>
      <c r="G74" s="176"/>
    </row>
    <row r="75" spans="2:7" x14ac:dyDescent="0.25">
      <c r="B75" s="158">
        <v>441</v>
      </c>
      <c r="C75" s="159" t="s">
        <v>152</v>
      </c>
      <c r="D75" s="160">
        <f t="shared" ref="D75" si="12">SUM(D76:D82)</f>
        <v>5211</v>
      </c>
      <c r="F75" s="176"/>
      <c r="G75" s="176"/>
    </row>
    <row r="76" spans="2:7" x14ac:dyDescent="0.25">
      <c r="B76" s="161">
        <v>4411</v>
      </c>
      <c r="C76" s="169" t="s">
        <v>153</v>
      </c>
      <c r="D76" s="184"/>
      <c r="F76" s="176"/>
      <c r="G76" s="176"/>
    </row>
    <row r="77" spans="2:7" x14ac:dyDescent="0.25">
      <c r="B77" s="164" t="s">
        <v>154</v>
      </c>
      <c r="C77" s="162" t="s">
        <v>155</v>
      </c>
      <c r="D77" s="163"/>
      <c r="F77" s="176"/>
      <c r="G77" s="176"/>
    </row>
    <row r="78" spans="2:7" x14ac:dyDescent="0.25">
      <c r="B78" s="164" t="s">
        <v>156</v>
      </c>
      <c r="C78" s="162" t="s">
        <v>157</v>
      </c>
      <c r="D78" s="163"/>
      <c r="F78" s="176"/>
      <c r="G78" s="176"/>
    </row>
    <row r="79" spans="2:7" x14ac:dyDescent="0.25">
      <c r="B79" s="164" t="s">
        <v>158</v>
      </c>
      <c r="C79" s="162" t="s">
        <v>159</v>
      </c>
      <c r="D79" s="184"/>
      <c r="F79" s="176"/>
      <c r="G79" s="176"/>
    </row>
    <row r="80" spans="2:7" x14ac:dyDescent="0.25">
      <c r="B80" s="164" t="s">
        <v>160</v>
      </c>
      <c r="C80" s="162" t="s">
        <v>161</v>
      </c>
      <c r="D80" s="163">
        <v>716</v>
      </c>
      <c r="F80" s="176"/>
      <c r="G80" s="176"/>
    </row>
    <row r="81" spans="2:7" x14ac:dyDescent="0.25">
      <c r="B81" s="164" t="s">
        <v>162</v>
      </c>
      <c r="C81" s="162" t="s">
        <v>163</v>
      </c>
      <c r="D81" s="184">
        <v>4495</v>
      </c>
      <c r="F81" s="176"/>
      <c r="G81" s="176"/>
    </row>
    <row r="82" spans="2:7" x14ac:dyDescent="0.25">
      <c r="B82" s="164" t="s">
        <v>164</v>
      </c>
      <c r="C82" s="162" t="s">
        <v>165</v>
      </c>
      <c r="D82" s="163"/>
      <c r="F82" s="176"/>
      <c r="G82" s="176"/>
    </row>
    <row r="83" spans="2:7" x14ac:dyDescent="0.25">
      <c r="B83" s="155" t="s">
        <v>166</v>
      </c>
      <c r="C83" s="156" t="s">
        <v>167</v>
      </c>
      <c r="D83" s="157">
        <f t="shared" ref="D83" si="13">+D84</f>
        <v>0</v>
      </c>
      <c r="F83" s="176"/>
      <c r="G83" s="176"/>
    </row>
    <row r="84" spans="2:7" x14ac:dyDescent="0.25">
      <c r="B84" s="158">
        <v>451</v>
      </c>
      <c r="C84" s="159" t="s">
        <v>167</v>
      </c>
      <c r="D84" s="160">
        <f t="shared" ref="D84" si="14">SUM(D85:D88)</f>
        <v>0</v>
      </c>
      <c r="F84" s="176"/>
      <c r="G84" s="176"/>
    </row>
    <row r="85" spans="2:7" x14ac:dyDescent="0.25">
      <c r="B85" s="164" t="s">
        <v>168</v>
      </c>
      <c r="C85" s="162" t="s">
        <v>169</v>
      </c>
      <c r="D85" s="165"/>
      <c r="F85" s="176"/>
      <c r="G85" s="176"/>
    </row>
    <row r="86" spans="2:7" x14ac:dyDescent="0.25">
      <c r="B86" s="164" t="s">
        <v>170</v>
      </c>
      <c r="C86" s="162" t="s">
        <v>171</v>
      </c>
      <c r="D86" s="165"/>
      <c r="F86" s="176"/>
      <c r="G86" s="176"/>
    </row>
    <row r="87" spans="2:7" x14ac:dyDescent="0.25">
      <c r="B87" s="164" t="s">
        <v>172</v>
      </c>
      <c r="C87" s="162" t="s">
        <v>173</v>
      </c>
      <c r="D87" s="165"/>
      <c r="F87" s="176"/>
      <c r="G87" s="176"/>
    </row>
    <row r="88" spans="2:7" x14ac:dyDescent="0.25">
      <c r="B88" s="164" t="s">
        <v>174</v>
      </c>
      <c r="C88" s="162" t="s">
        <v>175</v>
      </c>
      <c r="D88" s="165"/>
      <c r="F88" s="176"/>
      <c r="G88" s="176"/>
    </row>
    <row r="89" spans="2:7" x14ac:dyDescent="0.25">
      <c r="B89" s="155" t="s">
        <v>176</v>
      </c>
      <c r="C89" s="156" t="s">
        <v>177</v>
      </c>
      <c r="D89" s="157">
        <f t="shared" ref="D89" si="15">+D90+D93+D96</f>
        <v>11652.27</v>
      </c>
      <c r="F89" s="176"/>
      <c r="G89" s="176"/>
    </row>
    <row r="90" spans="2:7" x14ac:dyDescent="0.25">
      <c r="B90" s="185">
        <v>461</v>
      </c>
      <c r="C90" s="159" t="s">
        <v>178</v>
      </c>
      <c r="D90" s="160">
        <f t="shared" ref="D90" si="16">SUM(D91:D92)</f>
        <v>0</v>
      </c>
      <c r="F90" s="176"/>
      <c r="G90" s="176"/>
    </row>
    <row r="91" spans="2:7" x14ac:dyDescent="0.25">
      <c r="B91" s="164" t="s">
        <v>179</v>
      </c>
      <c r="C91" s="162" t="s">
        <v>180</v>
      </c>
      <c r="D91" s="163"/>
      <c r="F91" s="176"/>
      <c r="G91" s="176"/>
    </row>
    <row r="92" spans="2:7" x14ac:dyDescent="0.25">
      <c r="B92" s="164" t="s">
        <v>181</v>
      </c>
      <c r="C92" s="162" t="s">
        <v>182</v>
      </c>
      <c r="D92" s="165"/>
      <c r="F92" s="176"/>
      <c r="G92" s="176"/>
    </row>
    <row r="93" spans="2:7" x14ac:dyDescent="0.25">
      <c r="B93" s="185">
        <v>462</v>
      </c>
      <c r="C93" s="159" t="s">
        <v>183</v>
      </c>
      <c r="D93" s="160">
        <f t="shared" ref="D93" si="17">SUM(D94:D95)</f>
        <v>0</v>
      </c>
      <c r="F93" s="176"/>
      <c r="G93" s="176"/>
    </row>
    <row r="94" spans="2:7" x14ac:dyDescent="0.25">
      <c r="B94" s="164" t="s">
        <v>184</v>
      </c>
      <c r="C94" s="162" t="s">
        <v>185</v>
      </c>
      <c r="D94" s="165"/>
      <c r="F94" s="176"/>
      <c r="G94" s="176"/>
    </row>
    <row r="95" spans="2:7" x14ac:dyDescent="0.25">
      <c r="B95" s="164" t="s">
        <v>186</v>
      </c>
      <c r="C95" s="162" t="s">
        <v>187</v>
      </c>
      <c r="D95" s="165"/>
      <c r="F95" s="176"/>
      <c r="G95" s="176"/>
    </row>
    <row r="96" spans="2:7" x14ac:dyDescent="0.25">
      <c r="B96" s="185">
        <v>463</v>
      </c>
      <c r="C96" s="159" t="s">
        <v>188</v>
      </c>
      <c r="D96" s="160">
        <f t="shared" ref="D96" si="18">SUM(D97:D98)</f>
        <v>11652.27</v>
      </c>
      <c r="F96" s="176"/>
      <c r="G96" s="176"/>
    </row>
    <row r="97" spans="2:7" x14ac:dyDescent="0.25">
      <c r="B97" s="164" t="s">
        <v>189</v>
      </c>
      <c r="C97" s="162" t="s">
        <v>188</v>
      </c>
      <c r="D97" s="163">
        <v>11652.27</v>
      </c>
      <c r="F97" s="176"/>
      <c r="G97" s="176"/>
    </row>
    <row r="98" spans="2:7" x14ac:dyDescent="0.25">
      <c r="B98" s="164" t="s">
        <v>190</v>
      </c>
      <c r="C98" s="162" t="s">
        <v>191</v>
      </c>
      <c r="D98" s="165"/>
      <c r="F98" s="176"/>
      <c r="G98" s="176"/>
    </row>
    <row r="99" spans="2:7" x14ac:dyDescent="0.25">
      <c r="B99" s="155" t="s">
        <v>192</v>
      </c>
      <c r="C99" s="156" t="s">
        <v>193</v>
      </c>
      <c r="D99" s="157">
        <f t="shared" ref="D99" si="19">SUM(D100:D102)</f>
        <v>750</v>
      </c>
      <c r="F99" s="176"/>
      <c r="G99" s="176"/>
    </row>
    <row r="100" spans="2:7" x14ac:dyDescent="0.25">
      <c r="B100" s="164">
        <v>471</v>
      </c>
      <c r="C100" s="162" t="s">
        <v>194</v>
      </c>
      <c r="D100" s="163">
        <v>750</v>
      </c>
      <c r="F100" s="176"/>
      <c r="G100" s="176"/>
    </row>
    <row r="101" spans="2:7" x14ac:dyDescent="0.25">
      <c r="B101" s="164">
        <v>472</v>
      </c>
      <c r="C101" s="162" t="s">
        <v>195</v>
      </c>
      <c r="D101" s="165"/>
      <c r="F101" s="176"/>
      <c r="G101" s="176"/>
    </row>
    <row r="102" spans="2:7" x14ac:dyDescent="0.25">
      <c r="B102" s="164">
        <v>473</v>
      </c>
      <c r="C102" s="162" t="s">
        <v>196</v>
      </c>
      <c r="D102" s="165"/>
      <c r="F102" s="176"/>
      <c r="G102" s="176"/>
    </row>
    <row r="103" spans="2:7" x14ac:dyDescent="0.25">
      <c r="B103" s="188" t="s">
        <v>197</v>
      </c>
      <c r="C103" s="189"/>
      <c r="D103" s="170">
        <f t="shared" ref="D103" si="20">D3+D74+D83+D89+D99</f>
        <v>277141.14</v>
      </c>
      <c r="F103" s="176"/>
      <c r="G103" s="176"/>
    </row>
    <row r="107" spans="2:7" x14ac:dyDescent="0.25">
      <c r="C107" s="154" t="s">
        <v>323</v>
      </c>
    </row>
  </sheetData>
  <mergeCells count="2">
    <mergeCell ref="B103:C103"/>
    <mergeCell ref="B1:D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6:C93 B4:C4 B5:D5 B3:D3 C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topLeftCell="A5" workbookViewId="0">
      <selection activeCell="E18" sqref="E18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4" t="s">
        <v>283</v>
      </c>
      <c r="C2" s="194"/>
      <c r="D2" s="194"/>
      <c r="E2" s="194"/>
    </row>
    <row r="3" spans="2:5" ht="15" customHeight="1" x14ac:dyDescent="0.25">
      <c r="B3" s="193" t="s">
        <v>284</v>
      </c>
      <c r="C3" s="193" t="s">
        <v>285</v>
      </c>
      <c r="D3" s="195"/>
      <c r="E3" s="195"/>
    </row>
    <row r="4" spans="2:5" ht="51" x14ac:dyDescent="0.25">
      <c r="B4" s="193"/>
      <c r="C4" s="193"/>
      <c r="D4" s="147" t="s">
        <v>453</v>
      </c>
      <c r="E4" s="147" t="s">
        <v>454</v>
      </c>
    </row>
    <row r="5" spans="2:5" x14ac:dyDescent="0.25">
      <c r="B5" s="7" t="s">
        <v>25</v>
      </c>
      <c r="C5" s="2" t="s">
        <v>286</v>
      </c>
      <c r="D5" s="26">
        <f>+D6+D7+D8</f>
        <v>1589.19</v>
      </c>
      <c r="E5" s="26">
        <f>+E6+E7+E8</f>
        <v>5524.02</v>
      </c>
    </row>
    <row r="6" spans="2:5" s="64" customFormat="1" x14ac:dyDescent="0.2">
      <c r="B6" s="3"/>
      <c r="C6" s="4" t="s">
        <v>287</v>
      </c>
      <c r="D6" s="86">
        <v>449.06</v>
      </c>
      <c r="E6" s="86">
        <f>321.04</f>
        <v>321.04000000000002</v>
      </c>
    </row>
    <row r="7" spans="2:5" x14ac:dyDescent="0.25">
      <c r="B7" s="3"/>
      <c r="C7" s="4" t="s">
        <v>288</v>
      </c>
      <c r="D7" s="87"/>
      <c r="E7" s="86">
        <f>1589.15+28.71</f>
        <v>1617.8600000000001</v>
      </c>
    </row>
    <row r="8" spans="2:5" x14ac:dyDescent="0.25">
      <c r="B8" s="3"/>
      <c r="C8" s="4" t="s">
        <v>289</v>
      </c>
      <c r="D8" s="86">
        <f>322.56+201.88+233.19+55+9+9+18+291.5</f>
        <v>1140.1300000000001</v>
      </c>
      <c r="E8" s="86">
        <f>425.24+42.08+97.8+2400+620</f>
        <v>3585.12</v>
      </c>
    </row>
    <row r="9" spans="2:5" x14ac:dyDescent="0.25">
      <c r="B9" s="1" t="s">
        <v>151</v>
      </c>
      <c r="C9" s="2" t="s">
        <v>290</v>
      </c>
      <c r="D9" s="26">
        <v>0</v>
      </c>
      <c r="E9" s="26"/>
    </row>
    <row r="10" spans="2:5" x14ac:dyDescent="0.25">
      <c r="B10" s="1" t="s">
        <v>166</v>
      </c>
      <c r="C10" s="2" t="s">
        <v>291</v>
      </c>
      <c r="D10" s="26">
        <v>4689.1499999999996</v>
      </c>
      <c r="E10" s="26"/>
    </row>
    <row r="11" spans="2:5" x14ac:dyDescent="0.25">
      <c r="B11" s="1" t="s">
        <v>176</v>
      </c>
      <c r="C11" s="2" t="s">
        <v>292</v>
      </c>
      <c r="D11" s="26">
        <v>0</v>
      </c>
      <c r="E11" s="26"/>
    </row>
    <row r="12" spans="2:5" x14ac:dyDescent="0.25">
      <c r="B12" s="1" t="s">
        <v>192</v>
      </c>
      <c r="C12" s="2" t="s">
        <v>293</v>
      </c>
      <c r="D12" s="26">
        <f>D13+D14</f>
        <v>0</v>
      </c>
      <c r="E12" s="26">
        <f t="shared" ref="E12" si="0">E13+E14</f>
        <v>0</v>
      </c>
    </row>
    <row r="13" spans="2:5" x14ac:dyDescent="0.25">
      <c r="B13" s="5" t="s">
        <v>294</v>
      </c>
      <c r="C13" s="8" t="s">
        <v>295</v>
      </c>
      <c r="D13" s="24"/>
      <c r="E13" s="139"/>
    </row>
    <row r="14" spans="2:5" x14ac:dyDescent="0.25">
      <c r="B14" s="3" t="s">
        <v>296</v>
      </c>
      <c r="C14" s="4" t="s">
        <v>297</v>
      </c>
      <c r="D14" s="24"/>
      <c r="E14" s="24"/>
    </row>
    <row r="15" spans="2:5" x14ac:dyDescent="0.25">
      <c r="B15" s="1" t="s">
        <v>298</v>
      </c>
      <c r="C15" s="2" t="s">
        <v>299</v>
      </c>
      <c r="D15" s="26"/>
      <c r="E15" s="26"/>
    </row>
    <row r="16" spans="2:5" x14ac:dyDescent="0.25">
      <c r="B16" s="1" t="s">
        <v>300</v>
      </c>
      <c r="C16" s="2" t="s">
        <v>321</v>
      </c>
      <c r="D16" s="26"/>
      <c r="E16" s="26"/>
    </row>
    <row r="17" spans="2:5" x14ac:dyDescent="0.25">
      <c r="B17" s="1" t="s">
        <v>322</v>
      </c>
      <c r="C17" s="2" t="s">
        <v>301</v>
      </c>
      <c r="D17" s="26"/>
      <c r="E17" s="26"/>
    </row>
    <row r="18" spans="2:5" x14ac:dyDescent="0.25">
      <c r="B18" s="193" t="s">
        <v>302</v>
      </c>
      <c r="C18" s="193"/>
      <c r="D18" s="148">
        <f>+D5+D9+D10+D11+D12+D15+D16+D17</f>
        <v>6278.34</v>
      </c>
      <c r="E18" s="148">
        <f>+E5+E9+E10+E11+E12+E15+E16+E17</f>
        <v>5524.02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18"/>
  <sheetViews>
    <sheetView tabSelected="1" topLeftCell="A3" workbookViewId="0">
      <selection activeCell="H7" sqref="H7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4" t="s">
        <v>327</v>
      </c>
      <c r="C2" s="194"/>
      <c r="D2" s="194"/>
      <c r="E2" s="194"/>
    </row>
    <row r="3" spans="1:138" ht="15" customHeight="1" x14ac:dyDescent="0.25">
      <c r="B3" s="193" t="s">
        <v>284</v>
      </c>
      <c r="C3" s="193" t="s">
        <v>328</v>
      </c>
      <c r="D3" s="195"/>
      <c r="E3" s="195"/>
    </row>
    <row r="4" spans="1:138" ht="38.25" customHeight="1" x14ac:dyDescent="0.25">
      <c r="B4" s="193"/>
      <c r="C4" s="193"/>
      <c r="D4" s="147" t="s">
        <v>455</v>
      </c>
      <c r="E4" s="147" t="s">
        <v>456</v>
      </c>
    </row>
    <row r="5" spans="1:138" x14ac:dyDescent="0.25">
      <c r="B5" s="6" t="s">
        <v>25</v>
      </c>
      <c r="C5" s="56" t="s">
        <v>324</v>
      </c>
      <c r="D5" s="67">
        <f t="shared" ref="D5:E5" si="0">D6+D9</f>
        <v>0</v>
      </c>
      <c r="E5" s="67">
        <f t="shared" si="0"/>
        <v>0</v>
      </c>
    </row>
    <row r="6" spans="1:138" s="66" customFormat="1" x14ac:dyDescent="0.25">
      <c r="B6" s="6">
        <v>1</v>
      </c>
      <c r="C6" s="56" t="s">
        <v>329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294</v>
      </c>
      <c r="C7" s="4" t="s">
        <v>330</v>
      </c>
      <c r="D7" s="22"/>
      <c r="E7" s="22"/>
    </row>
    <row r="8" spans="1:138" x14ac:dyDescent="0.25">
      <c r="B8" s="3" t="s">
        <v>296</v>
      </c>
      <c r="C8" s="4" t="s">
        <v>331</v>
      </c>
      <c r="D8" s="22"/>
      <c r="E8" s="22"/>
    </row>
    <row r="9" spans="1:138" s="58" customFormat="1" x14ac:dyDescent="0.25">
      <c r="B9" s="6">
        <v>2</v>
      </c>
      <c r="C9" s="56" t="s">
        <v>332</v>
      </c>
      <c r="D9" s="57"/>
      <c r="E9" s="57"/>
    </row>
    <row r="10" spans="1:138" x14ac:dyDescent="0.25">
      <c r="B10" s="6" t="s">
        <v>151</v>
      </c>
      <c r="C10" s="56" t="s">
        <v>325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329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294</v>
      </c>
      <c r="C12" s="4" t="s">
        <v>330</v>
      </c>
      <c r="D12" s="67"/>
      <c r="E12" s="67"/>
    </row>
    <row r="13" spans="1:138" x14ac:dyDescent="0.25">
      <c r="B13" s="3" t="s">
        <v>296</v>
      </c>
      <c r="C13" s="4" t="s">
        <v>331</v>
      </c>
      <c r="D13" s="22"/>
      <c r="E13" s="22"/>
    </row>
    <row r="14" spans="1:138" x14ac:dyDescent="0.25">
      <c r="B14" s="6">
        <v>2</v>
      </c>
      <c r="C14" s="56" t="s">
        <v>332</v>
      </c>
      <c r="D14" s="22"/>
      <c r="E14" s="22"/>
    </row>
    <row r="15" spans="1:138" s="75" customFormat="1" x14ac:dyDescent="0.25">
      <c r="A15" s="186"/>
      <c r="B15" s="196" t="s">
        <v>333</v>
      </c>
      <c r="C15" s="197"/>
      <c r="D15" s="149">
        <f t="shared" ref="D15:E15" si="4">D5+D10</f>
        <v>0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7"/>
      <c r="B16" s="6" t="s">
        <v>166</v>
      </c>
      <c r="C16" s="56" t="s">
        <v>326</v>
      </c>
      <c r="D16" s="57"/>
      <c r="E16" s="57"/>
    </row>
    <row r="17" spans="1:138" x14ac:dyDescent="0.25">
      <c r="A17" s="187"/>
      <c r="B17" s="6" t="s">
        <v>176</v>
      </c>
      <c r="C17" s="56" t="s">
        <v>335</v>
      </c>
      <c r="D17" s="57"/>
      <c r="E17" s="57"/>
    </row>
    <row r="18" spans="1:138" s="75" customFormat="1" x14ac:dyDescent="0.25">
      <c r="A18" s="186"/>
      <c r="B18" s="196" t="s">
        <v>334</v>
      </c>
      <c r="C18" s="197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303</v>
      </c>
      <c r="C2" s="44">
        <v>2024</v>
      </c>
    </row>
    <row r="3" spans="2:5" ht="16.5" thickTop="1" thickBot="1" x14ac:dyDescent="0.3">
      <c r="B3" s="53" t="s">
        <v>304</v>
      </c>
      <c r="C3" s="54" t="e">
        <f>+C4+C9+C13+C21+C26+C27</f>
        <v>#REF!</v>
      </c>
    </row>
    <row r="4" spans="2:5" ht="15.75" thickTop="1" x14ac:dyDescent="0.25">
      <c r="B4" s="11" t="s">
        <v>200</v>
      </c>
      <c r="C4" s="46" t="e">
        <f>+C5+C6+C8+C7</f>
        <v>#REF!</v>
      </c>
    </row>
    <row r="5" spans="2:5" ht="15.75" x14ac:dyDescent="0.3">
      <c r="B5" s="12" t="s">
        <v>202</v>
      </c>
      <c r="C5" s="47" t="e">
        <f>+PRIHODI!#REF!</f>
        <v>#REF!</v>
      </c>
    </row>
    <row r="6" spans="2:5" ht="15.75" x14ac:dyDescent="0.3">
      <c r="B6" s="12" t="s">
        <v>203</v>
      </c>
      <c r="C6" s="47" t="e">
        <f>+PRIHODI!#REF!</f>
        <v>#REF!</v>
      </c>
    </row>
    <row r="7" spans="2:5" ht="15.75" x14ac:dyDescent="0.3">
      <c r="B7" s="12" t="s">
        <v>204</v>
      </c>
      <c r="C7" s="47" t="e">
        <f>+PRIHODI!#REF!</f>
        <v>#REF!</v>
      </c>
    </row>
    <row r="8" spans="2:5" ht="15.75" x14ac:dyDescent="0.3">
      <c r="B8" s="12" t="s">
        <v>305</v>
      </c>
      <c r="C8" s="47" t="e">
        <f>+PRIHODI!#REF!</f>
        <v>#REF!</v>
      </c>
    </row>
    <row r="9" spans="2:5" x14ac:dyDescent="0.25">
      <c r="B9" s="13" t="s">
        <v>121</v>
      </c>
      <c r="C9" s="48" t="e">
        <f>+C10+C11+C12</f>
        <v>#REF!</v>
      </c>
    </row>
    <row r="10" spans="2:5" ht="15.75" x14ac:dyDescent="0.3">
      <c r="B10" s="12" t="s">
        <v>208</v>
      </c>
      <c r="C10" s="47" t="e">
        <f>+PRIHODI!#REF!</f>
        <v>#REF!</v>
      </c>
    </row>
    <row r="11" spans="2:5" ht="15.75" x14ac:dyDescent="0.3">
      <c r="B11" s="12" t="s">
        <v>210</v>
      </c>
      <c r="C11" s="47" t="e">
        <f>+PRIHODI!#REF!</f>
        <v>#REF!</v>
      </c>
    </row>
    <row r="12" spans="2:5" ht="15.75" x14ac:dyDescent="0.3">
      <c r="B12" s="12" t="s">
        <v>211</v>
      </c>
      <c r="C12" s="47" t="e">
        <f>+PRIHODI!#REF!</f>
        <v>#REF!</v>
      </c>
    </row>
    <row r="13" spans="2:5" x14ac:dyDescent="0.25">
      <c r="B13" s="13" t="s">
        <v>212</v>
      </c>
      <c r="C13" s="48" t="e">
        <f>+C14+C15+C16+C17+C18+C19+C20</f>
        <v>#REF!</v>
      </c>
    </row>
    <row r="14" spans="2:5" ht="15.75" x14ac:dyDescent="0.3">
      <c r="B14" s="12" t="s">
        <v>306</v>
      </c>
      <c r="C14" s="47" t="e">
        <f>+PRIHODI!#REF!</f>
        <v>#REF!</v>
      </c>
      <c r="E14" s="40"/>
    </row>
    <row r="15" spans="2:5" ht="15.75" x14ac:dyDescent="0.3">
      <c r="B15" s="12" t="s">
        <v>221</v>
      </c>
      <c r="C15" s="47" t="e">
        <f>+PRIHODI!#REF!</f>
        <v>#REF!</v>
      </c>
    </row>
    <row r="16" spans="2:5" ht="15.75" hidden="1" x14ac:dyDescent="0.3">
      <c r="B16" s="12" t="s">
        <v>307</v>
      </c>
      <c r="C16" s="47"/>
    </row>
    <row r="17" spans="2:6" ht="15.75" hidden="1" x14ac:dyDescent="0.3">
      <c r="B17" s="12" t="s">
        <v>308</v>
      </c>
      <c r="C17" s="47"/>
    </row>
    <row r="18" spans="2:6" ht="15.75" x14ac:dyDescent="0.3">
      <c r="B18" s="12" t="s">
        <v>309</v>
      </c>
      <c r="C18" s="47" t="e">
        <f>+PRIHODI!#REF!+PRIHODI!#REF!</f>
        <v>#REF!</v>
      </c>
    </row>
    <row r="19" spans="2:6" ht="15.75" x14ac:dyDescent="0.3">
      <c r="B19" s="12" t="s">
        <v>310</v>
      </c>
      <c r="C19" s="47" t="e">
        <f>+PRIHODI!#REF!+PRIHODI!#REF!+PRIHODI!#REF!+PRIHODI!#REF!</f>
        <v>#REF!</v>
      </c>
    </row>
    <row r="20" spans="2:6" ht="15.75" x14ac:dyDescent="0.3">
      <c r="B20" s="12" t="s">
        <v>52</v>
      </c>
      <c r="C20" s="47" t="e">
        <f>+PRIHODI!#REF!</f>
        <v>#REF!</v>
      </c>
    </row>
    <row r="21" spans="2:6" x14ac:dyDescent="0.25">
      <c r="B21" s="13" t="s">
        <v>238</v>
      </c>
      <c r="C21" s="48" t="e">
        <f>+C22+C23+C24+C25</f>
        <v>#REF!</v>
      </c>
    </row>
    <row r="22" spans="2:6" ht="15.75" x14ac:dyDescent="0.3">
      <c r="B22" s="12" t="s">
        <v>311</v>
      </c>
      <c r="C22" s="47" t="e">
        <f>+PRIHODI!#REF!</f>
        <v>#REF!</v>
      </c>
    </row>
    <row r="23" spans="2:6" ht="15.75" x14ac:dyDescent="0.3">
      <c r="B23" s="12" t="s">
        <v>242</v>
      </c>
      <c r="C23" s="47" t="e">
        <f>+PRIHODI!#REF!</f>
        <v>#REF!</v>
      </c>
    </row>
    <row r="24" spans="2:6" ht="15.75" x14ac:dyDescent="0.3">
      <c r="B24" s="12" t="s">
        <v>245</v>
      </c>
      <c r="C24" s="47" t="e">
        <f>+PRIHODI!#REF!</f>
        <v>#REF!</v>
      </c>
      <c r="F24" s="43"/>
    </row>
    <row r="25" spans="2:6" ht="15.75" x14ac:dyDescent="0.3">
      <c r="B25" s="14" t="s">
        <v>238</v>
      </c>
      <c r="C25" s="49" t="e">
        <f>+PRIHODI!#REF!</f>
        <v>#REF!</v>
      </c>
    </row>
    <row r="26" spans="2:6" x14ac:dyDescent="0.25">
      <c r="B26" s="13" t="s">
        <v>341</v>
      </c>
      <c r="C26" s="48" t="e">
        <f>+PRIHODI!#REF!+PRIHODI!#REF!</f>
        <v>#REF!</v>
      </c>
    </row>
    <row r="27" spans="2:6" ht="15.75" thickBot="1" x14ac:dyDescent="0.3">
      <c r="B27" s="41" t="s">
        <v>261</v>
      </c>
      <c r="C27" s="50" t="e">
        <f>+PRIHODI!#REF!</f>
        <v>#REF!</v>
      </c>
    </row>
    <row r="28" spans="2:6" ht="16.5" thickTop="1" thickBot="1" x14ac:dyDescent="0.3">
      <c r="B28" s="55" t="s">
        <v>312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29</v>
      </c>
      <c r="C31" s="47" t="e">
        <f>+RASHODI!#REF!</f>
        <v>#REF!</v>
      </c>
    </row>
    <row r="32" spans="2:6" ht="15.75" x14ac:dyDescent="0.3">
      <c r="B32" s="16" t="s">
        <v>31</v>
      </c>
      <c r="C32" s="47" t="e">
        <f>+RASHODI!#REF!</f>
        <v>#REF!</v>
      </c>
    </row>
    <row r="33" spans="2:5" ht="15.75" x14ac:dyDescent="0.3">
      <c r="B33" s="16" t="s">
        <v>33</v>
      </c>
      <c r="C33" s="47" t="e">
        <f>+RASHODI!#REF!</f>
        <v>#REF!</v>
      </c>
    </row>
    <row r="34" spans="2:5" ht="15.75" x14ac:dyDescent="0.3">
      <c r="B34" s="16" t="s">
        <v>35</v>
      </c>
      <c r="C34" s="47" t="e">
        <f>+RASHODI!#REF!</f>
        <v>#REF!</v>
      </c>
    </row>
    <row r="35" spans="2:5" ht="15.75" x14ac:dyDescent="0.3">
      <c r="B35" s="16" t="s">
        <v>37</v>
      </c>
      <c r="C35" s="47" t="e">
        <f>+RASHODI!#REF!</f>
        <v>#REF!</v>
      </c>
    </row>
    <row r="36" spans="2:5" ht="15.75" x14ac:dyDescent="0.3">
      <c r="B36" s="17" t="s">
        <v>38</v>
      </c>
      <c r="C36" s="47" t="e">
        <f>+RASHODI!#REF!</f>
        <v>#REF!</v>
      </c>
      <c r="E36" s="40"/>
    </row>
    <row r="37" spans="2:5" ht="15.75" x14ac:dyDescent="0.3">
      <c r="B37" s="17" t="s">
        <v>53</v>
      </c>
      <c r="C37" s="47" t="e">
        <f>+RASHODI!#REF!</f>
        <v>#REF!</v>
      </c>
    </row>
    <row r="38" spans="2:5" ht="15.75" x14ac:dyDescent="0.3">
      <c r="B38" s="17" t="s">
        <v>66</v>
      </c>
      <c r="C38" s="47" t="e">
        <f>+RASHODI!#REF!</f>
        <v>#REF!</v>
      </c>
      <c r="E38" s="42"/>
    </row>
    <row r="39" spans="2:5" ht="15.75" x14ac:dyDescent="0.3">
      <c r="B39" s="17" t="s">
        <v>85</v>
      </c>
      <c r="C39" s="47" t="e">
        <f>+RASHODI!#REF!</f>
        <v>#REF!</v>
      </c>
    </row>
    <row r="40" spans="2:5" ht="15.75" x14ac:dyDescent="0.3">
      <c r="B40" s="17" t="s">
        <v>94</v>
      </c>
      <c r="C40" s="47" t="e">
        <f>+RASHODI!#REF!</f>
        <v>#REF!</v>
      </c>
    </row>
    <row r="41" spans="2:5" ht="15.75" x14ac:dyDescent="0.3">
      <c r="B41" s="17" t="s">
        <v>99</v>
      </c>
      <c r="C41" s="47" t="e">
        <f>+RASHODI!#REF!</f>
        <v>#REF!</v>
      </c>
    </row>
    <row r="42" spans="2:5" ht="15.75" x14ac:dyDescent="0.3">
      <c r="B42" s="17" t="s">
        <v>106</v>
      </c>
      <c r="C42" s="47" t="e">
        <f>+RASHODI!#REF!</f>
        <v>#REF!</v>
      </c>
    </row>
    <row r="43" spans="2:5" ht="15.75" x14ac:dyDescent="0.3">
      <c r="B43" s="17" t="s">
        <v>107</v>
      </c>
      <c r="C43" s="47" t="e">
        <f>+RASHODI!#REF!</f>
        <v>#REF!</v>
      </c>
    </row>
    <row r="44" spans="2:5" x14ac:dyDescent="0.25">
      <c r="B44" s="13" t="s">
        <v>124</v>
      </c>
      <c r="C44" s="48" t="e">
        <f>+RASHODI!#REF!</f>
        <v>#REF!</v>
      </c>
    </row>
    <row r="45" spans="2:5" s="64" customFormat="1" x14ac:dyDescent="0.25">
      <c r="B45" s="94" t="s">
        <v>342</v>
      </c>
      <c r="C45" s="95" t="e">
        <f>SUM(C46:C52)</f>
        <v>#REF!</v>
      </c>
      <c r="E45" s="77"/>
    </row>
    <row r="46" spans="2:5" ht="15.75" x14ac:dyDescent="0.3">
      <c r="B46" s="18" t="s">
        <v>131</v>
      </c>
      <c r="C46" s="47" t="e">
        <f>+RASHODI!#REF!</f>
        <v>#REF!</v>
      </c>
    </row>
    <row r="47" spans="2:5" ht="15.75" x14ac:dyDescent="0.3">
      <c r="B47" s="18" t="s">
        <v>133</v>
      </c>
      <c r="C47" s="47" t="e">
        <f>+RASHODI!#REF!</f>
        <v>#REF!</v>
      </c>
    </row>
    <row r="48" spans="2:5" ht="15.75" x14ac:dyDescent="0.3">
      <c r="B48" s="18" t="s">
        <v>135</v>
      </c>
      <c r="C48" s="47" t="e">
        <f>+RASHODI!#REF!</f>
        <v>#REF!</v>
      </c>
    </row>
    <row r="49" spans="2:6" ht="15.75" x14ac:dyDescent="0.3">
      <c r="B49" s="18" t="s">
        <v>137</v>
      </c>
      <c r="C49" s="47" t="e">
        <f>+RASHODI!#REF!</f>
        <v>#REF!</v>
      </c>
    </row>
    <row r="50" spans="2:6" ht="15.75" x14ac:dyDescent="0.3">
      <c r="B50" s="18" t="s">
        <v>141</v>
      </c>
      <c r="C50" s="47" t="e">
        <f>+RASHODI!#REF!</f>
        <v>#REF!</v>
      </c>
    </row>
    <row r="51" spans="2:6" ht="15.75" x14ac:dyDescent="0.3">
      <c r="B51" s="18" t="s">
        <v>143</v>
      </c>
      <c r="C51" s="47" t="e">
        <f>+RASHODI!#REF!</f>
        <v>#REF!</v>
      </c>
    </row>
    <row r="52" spans="2:6" ht="15.75" x14ac:dyDescent="0.3">
      <c r="B52" s="18" t="s">
        <v>144</v>
      </c>
      <c r="C52" s="47" t="e">
        <f>+RASHODI!#REF!+RASHODI!#REF!+RASHODI!#REF!</f>
        <v>#REF!</v>
      </c>
    </row>
    <row r="53" spans="2:6" x14ac:dyDescent="0.25">
      <c r="B53" s="13" t="s">
        <v>144</v>
      </c>
      <c r="C53" s="48" t="e">
        <f>SUM(C54:C56)</f>
        <v>#REF!</v>
      </c>
    </row>
    <row r="54" spans="2:6" ht="15.75" x14ac:dyDescent="0.3">
      <c r="B54" s="18" t="s">
        <v>146</v>
      </c>
      <c r="C54" s="47" t="e">
        <f>+RASHODI!#REF!</f>
        <v>#REF!</v>
      </c>
    </row>
    <row r="55" spans="2:6" ht="15.75" x14ac:dyDescent="0.3">
      <c r="B55" s="18" t="s">
        <v>148</v>
      </c>
      <c r="C55" s="47" t="e">
        <f>+RASHODI!#REF!</f>
        <v>#REF!</v>
      </c>
    </row>
    <row r="56" spans="2:6" ht="15.75" x14ac:dyDescent="0.3">
      <c r="B56" s="18" t="s">
        <v>313</v>
      </c>
      <c r="C56" s="47" t="e">
        <f>+RASHODI!#REF!</f>
        <v>#REF!</v>
      </c>
    </row>
    <row r="57" spans="2:6" x14ac:dyDescent="0.25">
      <c r="B57" s="13" t="s">
        <v>152</v>
      </c>
      <c r="C57" s="48" t="e">
        <f>+RASHODI!#REF!</f>
        <v>#REF!</v>
      </c>
    </row>
    <row r="58" spans="2:6" x14ac:dyDescent="0.25">
      <c r="B58" s="13" t="s">
        <v>167</v>
      </c>
      <c r="C58" s="48" t="e">
        <f>+RASHODI!#REF!</f>
        <v>#REF!</v>
      </c>
    </row>
    <row r="59" spans="2:6" x14ac:dyDescent="0.25">
      <c r="B59" s="19" t="s">
        <v>193</v>
      </c>
      <c r="C59" s="51" t="e">
        <f>+RASHODI!#REF!</f>
        <v>#REF!</v>
      </c>
    </row>
    <row r="60" spans="2:6" ht="16.5" thickBot="1" x14ac:dyDescent="0.35">
      <c r="B60" s="18" t="s">
        <v>188</v>
      </c>
      <c r="C60" s="47" t="e">
        <f>+RASHODI!#REF!</f>
        <v>#REF!</v>
      </c>
    </row>
    <row r="61" spans="2:6" ht="16.5" thickTop="1" thickBot="1" x14ac:dyDescent="0.3">
      <c r="B61" s="15" t="s">
        <v>344</v>
      </c>
      <c r="C61" s="45" t="e">
        <f>+C3-C28</f>
        <v>#REF!</v>
      </c>
      <c r="E61" s="97" t="e">
        <f>+C61+C65+C69+C72+C73</f>
        <v>#REF!</v>
      </c>
      <c r="F61" t="s">
        <v>346</v>
      </c>
    </row>
    <row r="62" spans="2:6" ht="16.5" thickTop="1" thickBot="1" x14ac:dyDescent="0.3">
      <c r="B62" s="15" t="s">
        <v>343</v>
      </c>
      <c r="C62" s="45" t="e">
        <f>+C61-C66-C70</f>
        <v>#REF!</v>
      </c>
      <c r="E62" s="97" t="e">
        <f>+C66+C70</f>
        <v>#REF!</v>
      </c>
      <c r="F62" s="97" t="s">
        <v>347</v>
      </c>
    </row>
    <row r="63" spans="2:6" ht="16.5" thickTop="1" thickBot="1" x14ac:dyDescent="0.3">
      <c r="B63" s="15" t="s">
        <v>314</v>
      </c>
      <c r="C63" s="45" t="e">
        <f>+C65+C69+C72+C73+C74</f>
        <v>#REF!</v>
      </c>
      <c r="E63" s="98" t="e">
        <f>+E61-E62</f>
        <v>#REF!</v>
      </c>
      <c r="F63" t="s">
        <v>348</v>
      </c>
    </row>
    <row r="64" spans="2:6" ht="15.75" thickTop="1" x14ac:dyDescent="0.25">
      <c r="B64" s="11" t="s">
        <v>315</v>
      </c>
      <c r="C64" s="46" t="e">
        <f>+C65-C66-C67</f>
        <v>#REF!</v>
      </c>
    </row>
    <row r="65" spans="2:5" ht="15.75" x14ac:dyDescent="0.3">
      <c r="B65" s="18" t="s">
        <v>316</v>
      </c>
      <c r="C65" s="47" t="e">
        <f>+PRIHODI!#REF!</f>
        <v>#REF!</v>
      </c>
    </row>
    <row r="66" spans="2:5" ht="15.75" x14ac:dyDescent="0.3">
      <c r="B66" s="18" t="s">
        <v>177</v>
      </c>
      <c r="C66" s="47" t="e">
        <f>+RASHODI!#REF!</f>
        <v>#REF!</v>
      </c>
    </row>
    <row r="67" spans="2:5" ht="15.75" x14ac:dyDescent="0.3">
      <c r="B67" s="18" t="s">
        <v>185</v>
      </c>
      <c r="C67" s="47" t="e">
        <f>+RASHODI!#REF!</f>
        <v>#REF!</v>
      </c>
    </row>
    <row r="68" spans="2:5" x14ac:dyDescent="0.25">
      <c r="B68" s="13" t="s">
        <v>317</v>
      </c>
      <c r="C68" s="48" t="e">
        <f>+C69-C70-C71</f>
        <v>#REF!</v>
      </c>
    </row>
    <row r="69" spans="2:5" ht="15.75" x14ac:dyDescent="0.3">
      <c r="B69" s="12" t="s">
        <v>318</v>
      </c>
      <c r="C69" s="47" t="e">
        <f>+PRIHODI!#REF!</f>
        <v>#REF!</v>
      </c>
    </row>
    <row r="70" spans="2:5" ht="15.75" x14ac:dyDescent="0.3">
      <c r="B70" s="16" t="s">
        <v>177</v>
      </c>
      <c r="C70" s="47" t="e">
        <f>+RASHODI!#REF!</f>
        <v>#REF!</v>
      </c>
    </row>
    <row r="71" spans="2:5" ht="15.75" x14ac:dyDescent="0.3">
      <c r="B71" s="16" t="s">
        <v>187</v>
      </c>
      <c r="C71" s="47" t="e">
        <f>+RASHODI!#REF!</f>
        <v>#REF!</v>
      </c>
    </row>
    <row r="72" spans="2:5" x14ac:dyDescent="0.25">
      <c r="B72" s="13" t="s">
        <v>319</v>
      </c>
      <c r="C72" s="48" t="e">
        <f>+PRIHODI!#REF!</f>
        <v>#REF!</v>
      </c>
    </row>
    <row r="73" spans="2:5" ht="15.75" thickBot="1" x14ac:dyDescent="0.3">
      <c r="B73" s="19" t="s">
        <v>271</v>
      </c>
      <c r="C73" s="51" t="e">
        <f>+PRIHODI!#REF!+PRIHODI!#REF!</f>
        <v>#REF!</v>
      </c>
      <c r="E73" s="99" t="s">
        <v>345</v>
      </c>
    </row>
    <row r="74" spans="2:5" ht="16.5" thickTop="1" thickBot="1" x14ac:dyDescent="0.3">
      <c r="B74" s="20" t="s">
        <v>320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349</v>
      </c>
      <c r="B2" s="106"/>
      <c r="C2" s="200">
        <f>+'[1]Centralna država-ek klas'!C2:D2</f>
        <v>7034000000</v>
      </c>
      <c r="D2" s="201"/>
      <c r="E2" s="200">
        <f>+'[1]Centralna država-ek klas'!E2:F2</f>
        <v>7034000000</v>
      </c>
      <c r="F2" s="201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198" t="s">
        <v>415</v>
      </c>
      <c r="B4" s="202" t="s">
        <v>350</v>
      </c>
      <c r="C4" s="204" t="s">
        <v>418</v>
      </c>
      <c r="D4" s="205"/>
      <c r="E4" s="206" t="s">
        <v>417</v>
      </c>
      <c r="F4" s="207"/>
    </row>
    <row r="5" spans="1:16375" ht="23.25" customHeight="1" x14ac:dyDescent="0.2">
      <c r="A5" s="199"/>
      <c r="B5" s="203"/>
      <c r="C5" s="133" t="s">
        <v>351</v>
      </c>
      <c r="D5" s="134" t="s">
        <v>419</v>
      </c>
      <c r="E5" s="133" t="s">
        <v>351</v>
      </c>
      <c r="F5" s="134" t="s">
        <v>352</v>
      </c>
    </row>
    <row r="6" spans="1:16375" s="109" customFormat="1" ht="15" customHeight="1" x14ac:dyDescent="0.3">
      <c r="A6" s="135"/>
      <c r="B6" s="138" t="s">
        <v>353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354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355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356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357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205</v>
      </c>
      <c r="B11" s="117" t="s">
        <v>358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359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360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361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362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363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364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365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366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367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368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369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370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371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372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416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373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374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375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376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377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378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375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379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380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381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382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383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384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385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386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387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388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389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390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391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392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393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394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395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396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397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398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399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400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401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402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403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404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405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406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407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395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408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409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410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411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412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379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413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414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09" t="s">
        <v>327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10"/>
      <c r="N1" s="210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11"/>
      <c r="AZ1" s="211"/>
    </row>
    <row r="2" spans="1:187" ht="15" customHeight="1" x14ac:dyDescent="0.25">
      <c r="A2" s="212" t="s">
        <v>420</v>
      </c>
      <c r="B2" s="212" t="s">
        <v>421</v>
      </c>
      <c r="C2" s="208" t="s">
        <v>1</v>
      </c>
      <c r="D2" s="208"/>
      <c r="E2" s="208" t="s">
        <v>2</v>
      </c>
      <c r="F2" s="208"/>
      <c r="G2" s="208" t="s">
        <v>3</v>
      </c>
      <c r="H2" s="208"/>
      <c r="I2" s="208" t="s">
        <v>4</v>
      </c>
      <c r="J2" s="208"/>
      <c r="K2" s="208" t="s">
        <v>5</v>
      </c>
      <c r="L2" s="208"/>
      <c r="M2" s="213" t="s">
        <v>21</v>
      </c>
      <c r="N2" s="214"/>
      <c r="O2" s="208" t="s">
        <v>6</v>
      </c>
      <c r="P2" s="208"/>
      <c r="Q2" s="208" t="s">
        <v>7</v>
      </c>
      <c r="R2" s="208"/>
      <c r="S2" s="208" t="s">
        <v>8</v>
      </c>
      <c r="T2" s="208"/>
      <c r="U2" s="208" t="s">
        <v>9</v>
      </c>
      <c r="V2" s="208"/>
      <c r="W2" s="208" t="s">
        <v>10</v>
      </c>
      <c r="X2" s="208"/>
      <c r="Y2" s="208" t="s">
        <v>11</v>
      </c>
      <c r="Z2" s="208"/>
      <c r="AA2" s="208" t="s">
        <v>12</v>
      </c>
      <c r="AB2" s="208"/>
      <c r="AC2" s="208" t="s">
        <v>13</v>
      </c>
      <c r="AD2" s="208"/>
      <c r="AE2" s="208" t="s">
        <v>14</v>
      </c>
      <c r="AF2" s="208"/>
      <c r="AG2" s="208" t="s">
        <v>15</v>
      </c>
      <c r="AH2" s="208"/>
      <c r="AI2" s="208" t="s">
        <v>16</v>
      </c>
      <c r="AJ2" s="208"/>
      <c r="AK2" s="208" t="s">
        <v>17</v>
      </c>
      <c r="AL2" s="208"/>
      <c r="AM2" s="208" t="s">
        <v>18</v>
      </c>
      <c r="AN2" s="208"/>
      <c r="AO2" s="208" t="s">
        <v>19</v>
      </c>
      <c r="AP2" s="208"/>
      <c r="AQ2" s="208" t="s">
        <v>20</v>
      </c>
      <c r="AR2" s="208"/>
      <c r="AS2" s="208" t="s">
        <v>22</v>
      </c>
      <c r="AT2" s="208"/>
      <c r="AU2" s="208" t="s">
        <v>23</v>
      </c>
      <c r="AV2" s="208"/>
      <c r="AW2" s="219" t="s">
        <v>24</v>
      </c>
      <c r="AX2" s="220"/>
      <c r="AY2" s="219" t="s">
        <v>336</v>
      </c>
      <c r="AZ2" s="220"/>
      <c r="BA2" s="215" t="s">
        <v>422</v>
      </c>
      <c r="BB2" s="215" t="s">
        <v>423</v>
      </c>
      <c r="BF2" s="146">
        <v>7034000000</v>
      </c>
    </row>
    <row r="3" spans="1:187" ht="38.25" customHeight="1" x14ac:dyDescent="0.25">
      <c r="A3" s="212"/>
      <c r="B3" s="212"/>
      <c r="C3" s="144" t="s">
        <v>337</v>
      </c>
      <c r="D3" s="144" t="s">
        <v>338</v>
      </c>
      <c r="E3" s="144" t="s">
        <v>337</v>
      </c>
      <c r="F3" s="144" t="s">
        <v>338</v>
      </c>
      <c r="G3" s="144" t="s">
        <v>337</v>
      </c>
      <c r="H3" s="144" t="s">
        <v>338</v>
      </c>
      <c r="I3" s="144" t="s">
        <v>337</v>
      </c>
      <c r="J3" s="144" t="s">
        <v>338</v>
      </c>
      <c r="K3" s="144" t="s">
        <v>337</v>
      </c>
      <c r="L3" s="144" t="s">
        <v>338</v>
      </c>
      <c r="M3" s="140" t="s">
        <v>337</v>
      </c>
      <c r="N3" s="140" t="s">
        <v>338</v>
      </c>
      <c r="O3" s="144" t="s">
        <v>337</v>
      </c>
      <c r="P3" s="144" t="s">
        <v>338</v>
      </c>
      <c r="Q3" s="144" t="s">
        <v>337</v>
      </c>
      <c r="R3" s="144" t="s">
        <v>338</v>
      </c>
      <c r="S3" s="144" t="s">
        <v>337</v>
      </c>
      <c r="T3" s="144" t="s">
        <v>338</v>
      </c>
      <c r="U3" s="144" t="s">
        <v>337</v>
      </c>
      <c r="V3" s="144" t="s">
        <v>338</v>
      </c>
      <c r="W3" s="144" t="s">
        <v>337</v>
      </c>
      <c r="X3" s="144" t="s">
        <v>338</v>
      </c>
      <c r="Y3" s="144" t="s">
        <v>337</v>
      </c>
      <c r="Z3" s="144" t="s">
        <v>338</v>
      </c>
      <c r="AA3" s="144" t="s">
        <v>337</v>
      </c>
      <c r="AB3" s="144" t="s">
        <v>338</v>
      </c>
      <c r="AC3" s="144" t="s">
        <v>337</v>
      </c>
      <c r="AD3" s="144" t="s">
        <v>338</v>
      </c>
      <c r="AE3" s="144" t="s">
        <v>337</v>
      </c>
      <c r="AF3" s="144" t="s">
        <v>338</v>
      </c>
      <c r="AG3" s="144" t="s">
        <v>337</v>
      </c>
      <c r="AH3" s="144" t="s">
        <v>338</v>
      </c>
      <c r="AI3" s="144" t="s">
        <v>337</v>
      </c>
      <c r="AJ3" s="144" t="s">
        <v>338</v>
      </c>
      <c r="AK3" s="144" t="s">
        <v>337</v>
      </c>
      <c r="AL3" s="144" t="s">
        <v>338</v>
      </c>
      <c r="AM3" s="144" t="s">
        <v>337</v>
      </c>
      <c r="AN3" s="144" t="s">
        <v>338</v>
      </c>
      <c r="AO3" s="144" t="s">
        <v>337</v>
      </c>
      <c r="AP3" s="144" t="s">
        <v>338</v>
      </c>
      <c r="AQ3" s="144" t="s">
        <v>337</v>
      </c>
      <c r="AR3" s="144" t="s">
        <v>338</v>
      </c>
      <c r="AS3" s="144" t="s">
        <v>337</v>
      </c>
      <c r="AT3" s="144" t="s">
        <v>338</v>
      </c>
      <c r="AU3" s="144" t="s">
        <v>337</v>
      </c>
      <c r="AV3" s="144" t="s">
        <v>338</v>
      </c>
      <c r="AW3" s="144" t="s">
        <v>337</v>
      </c>
      <c r="AX3" s="144" t="s">
        <v>338</v>
      </c>
      <c r="AY3" s="144" t="s">
        <v>337</v>
      </c>
      <c r="AZ3" s="144" t="s">
        <v>338</v>
      </c>
      <c r="BA3" s="216"/>
      <c r="BB3" s="216"/>
    </row>
    <row r="4" spans="1:187" x14ac:dyDescent="0.25">
      <c r="A4" s="6" t="s">
        <v>25</v>
      </c>
      <c r="B4" s="56" t="s">
        <v>424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425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294</v>
      </c>
      <c r="B6" s="4" t="s">
        <v>431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296</v>
      </c>
      <c r="B7" s="4" t="s">
        <v>432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426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151</v>
      </c>
      <c r="B9" s="56" t="s">
        <v>424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425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294</v>
      </c>
      <c r="B11" s="4" t="s">
        <v>431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296</v>
      </c>
      <c r="B12" s="4" t="s">
        <v>432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426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17" t="s">
        <v>427</v>
      </c>
      <c r="B14" s="218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166</v>
      </c>
      <c r="B15" s="56" t="s">
        <v>428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176</v>
      </c>
      <c r="B16" s="56" t="s">
        <v>429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17" t="s">
        <v>430</v>
      </c>
      <c r="B17" s="218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323</v>
      </c>
      <c r="AN21" t="s">
        <v>323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323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09" t="s">
        <v>283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10"/>
      <c r="N1" s="210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11"/>
      <c r="BB1" s="211"/>
    </row>
    <row r="2" spans="1:54" x14ac:dyDescent="0.25">
      <c r="A2" s="212" t="s">
        <v>420</v>
      </c>
      <c r="B2" s="212" t="s">
        <v>436</v>
      </c>
      <c r="C2" s="208" t="s">
        <v>1</v>
      </c>
      <c r="D2" s="208"/>
      <c r="E2" s="208" t="s">
        <v>2</v>
      </c>
      <c r="F2" s="208"/>
      <c r="G2" s="208" t="s">
        <v>3</v>
      </c>
      <c r="H2" s="208"/>
      <c r="I2" s="208" t="s">
        <v>4</v>
      </c>
      <c r="J2" s="208"/>
      <c r="K2" s="208" t="s">
        <v>5</v>
      </c>
      <c r="L2" s="208"/>
      <c r="M2" s="208" t="s">
        <v>21</v>
      </c>
      <c r="N2" s="208"/>
      <c r="O2" s="208" t="s">
        <v>6</v>
      </c>
      <c r="P2" s="208"/>
      <c r="Q2" s="208" t="s">
        <v>7</v>
      </c>
      <c r="R2" s="208"/>
      <c r="S2" s="208" t="s">
        <v>8</v>
      </c>
      <c r="T2" s="208"/>
      <c r="U2" s="208" t="s">
        <v>9</v>
      </c>
      <c r="V2" s="208"/>
      <c r="W2" s="208" t="s">
        <v>10</v>
      </c>
      <c r="X2" s="208"/>
      <c r="Y2" s="208" t="s">
        <v>11</v>
      </c>
      <c r="Z2" s="208"/>
      <c r="AA2" s="208" t="s">
        <v>12</v>
      </c>
      <c r="AB2" s="208"/>
      <c r="AC2" s="208" t="s">
        <v>13</v>
      </c>
      <c r="AD2" s="208"/>
      <c r="AE2" s="208" t="s">
        <v>14</v>
      </c>
      <c r="AF2" s="208"/>
      <c r="AG2" s="208" t="s">
        <v>15</v>
      </c>
      <c r="AH2" s="208"/>
      <c r="AI2" s="208" t="s">
        <v>16</v>
      </c>
      <c r="AJ2" s="208"/>
      <c r="AK2" s="208" t="s">
        <v>17</v>
      </c>
      <c r="AL2" s="208"/>
      <c r="AM2" s="208" t="s">
        <v>18</v>
      </c>
      <c r="AN2" s="208"/>
      <c r="AO2" s="208" t="s">
        <v>19</v>
      </c>
      <c r="AP2" s="208"/>
      <c r="AQ2" s="208" t="s">
        <v>20</v>
      </c>
      <c r="AR2" s="208"/>
      <c r="AS2" s="208" t="s">
        <v>22</v>
      </c>
      <c r="AT2" s="208"/>
      <c r="AU2" s="208" t="s">
        <v>23</v>
      </c>
      <c r="AV2" s="208"/>
      <c r="AW2" s="219" t="s">
        <v>24</v>
      </c>
      <c r="AX2" s="220"/>
      <c r="AY2" s="224" t="s">
        <v>336</v>
      </c>
      <c r="AZ2" s="225"/>
      <c r="BA2" s="221" t="s">
        <v>433</v>
      </c>
      <c r="BB2" s="222" t="s">
        <v>434</v>
      </c>
    </row>
    <row r="3" spans="1:54" ht="51" x14ac:dyDescent="0.25">
      <c r="A3" s="212"/>
      <c r="B3" s="212"/>
      <c r="C3" s="144" t="s">
        <v>339</v>
      </c>
      <c r="D3" s="144" t="s">
        <v>340</v>
      </c>
      <c r="E3" s="144" t="s">
        <v>339</v>
      </c>
      <c r="F3" s="144" t="s">
        <v>340</v>
      </c>
      <c r="G3" s="144" t="s">
        <v>339</v>
      </c>
      <c r="H3" s="144" t="s">
        <v>340</v>
      </c>
      <c r="I3" s="144" t="s">
        <v>339</v>
      </c>
      <c r="J3" s="144" t="s">
        <v>340</v>
      </c>
      <c r="K3" s="144" t="s">
        <v>339</v>
      </c>
      <c r="L3" s="144" t="s">
        <v>340</v>
      </c>
      <c r="M3" s="144" t="s">
        <v>339</v>
      </c>
      <c r="N3" s="144" t="s">
        <v>340</v>
      </c>
      <c r="O3" s="144" t="s">
        <v>339</v>
      </c>
      <c r="P3" s="144" t="s">
        <v>340</v>
      </c>
      <c r="Q3" s="144" t="s">
        <v>339</v>
      </c>
      <c r="R3" s="144" t="s">
        <v>340</v>
      </c>
      <c r="S3" s="144" t="s">
        <v>339</v>
      </c>
      <c r="T3" s="144" t="s">
        <v>340</v>
      </c>
      <c r="U3" s="144" t="s">
        <v>339</v>
      </c>
      <c r="V3" s="144" t="s">
        <v>340</v>
      </c>
      <c r="W3" s="144" t="s">
        <v>339</v>
      </c>
      <c r="X3" s="144" t="s">
        <v>340</v>
      </c>
      <c r="Y3" s="144" t="s">
        <v>339</v>
      </c>
      <c r="Z3" s="144" t="s">
        <v>340</v>
      </c>
      <c r="AA3" s="144" t="s">
        <v>339</v>
      </c>
      <c r="AB3" s="144" t="s">
        <v>340</v>
      </c>
      <c r="AC3" s="144" t="s">
        <v>339</v>
      </c>
      <c r="AD3" s="144" t="s">
        <v>340</v>
      </c>
      <c r="AE3" s="144" t="s">
        <v>339</v>
      </c>
      <c r="AF3" s="144" t="s">
        <v>340</v>
      </c>
      <c r="AG3" s="144" t="s">
        <v>339</v>
      </c>
      <c r="AH3" s="144" t="s">
        <v>340</v>
      </c>
      <c r="AI3" s="144" t="s">
        <v>339</v>
      </c>
      <c r="AJ3" s="144" t="s">
        <v>340</v>
      </c>
      <c r="AK3" s="144" t="s">
        <v>339</v>
      </c>
      <c r="AL3" s="144" t="s">
        <v>340</v>
      </c>
      <c r="AM3" s="144" t="s">
        <v>339</v>
      </c>
      <c r="AN3" s="144" t="s">
        <v>340</v>
      </c>
      <c r="AO3" s="144" t="s">
        <v>339</v>
      </c>
      <c r="AP3" s="144" t="s">
        <v>340</v>
      </c>
      <c r="AQ3" s="144" t="s">
        <v>339</v>
      </c>
      <c r="AR3" s="144" t="s">
        <v>340</v>
      </c>
      <c r="AS3" s="144" t="s">
        <v>339</v>
      </c>
      <c r="AT3" s="144" t="s">
        <v>340</v>
      </c>
      <c r="AU3" s="144" t="s">
        <v>339</v>
      </c>
      <c r="AV3" s="144" t="s">
        <v>340</v>
      </c>
      <c r="AW3" s="144" t="s">
        <v>339</v>
      </c>
      <c r="AX3" s="144" t="s">
        <v>340</v>
      </c>
      <c r="AY3" s="144" t="s">
        <v>339</v>
      </c>
      <c r="AZ3" s="144" t="s">
        <v>340</v>
      </c>
      <c r="BA3" s="216"/>
      <c r="BB3" s="223"/>
    </row>
    <row r="4" spans="1:54" x14ac:dyDescent="0.25">
      <c r="A4" s="7" t="s">
        <v>25</v>
      </c>
      <c r="B4" s="2" t="s">
        <v>437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438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439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440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151</v>
      </c>
      <c r="B8" s="2" t="s">
        <v>441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166</v>
      </c>
      <c r="B9" s="2" t="s">
        <v>442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176</v>
      </c>
      <c r="B10" s="2" t="s">
        <v>443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192</v>
      </c>
      <c r="B11" s="2" t="s">
        <v>444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294</v>
      </c>
      <c r="B12" s="8" t="s">
        <v>445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296</v>
      </c>
      <c r="B13" s="4" t="s">
        <v>446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298</v>
      </c>
      <c r="B14" s="2" t="s">
        <v>447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300</v>
      </c>
      <c r="B15" s="2" t="s">
        <v>448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322</v>
      </c>
      <c r="B16" s="2" t="s">
        <v>449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12" t="s">
        <v>435</v>
      </c>
      <c r="B17" s="212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323</v>
      </c>
    </row>
    <row r="21" spans="1:59" x14ac:dyDescent="0.25">
      <c r="L21" t="s">
        <v>323</v>
      </c>
      <c r="AF21" t="s">
        <v>323</v>
      </c>
      <c r="AN21" t="s">
        <v>323</v>
      </c>
      <c r="AT21" s="79"/>
    </row>
    <row r="23" spans="1:59" x14ac:dyDescent="0.25">
      <c r="T23" t="s">
        <v>323</v>
      </c>
    </row>
    <row r="24" spans="1:59" x14ac:dyDescent="0.25">
      <c r="AO24" t="s">
        <v>323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admin</cp:lastModifiedBy>
  <cp:lastPrinted>2025-02-26T13:51:29Z</cp:lastPrinted>
  <dcterms:created xsi:type="dcterms:W3CDTF">2020-07-15T12:38:26Z</dcterms:created>
  <dcterms:modified xsi:type="dcterms:W3CDTF">2025-04-16T12:01:44Z</dcterms:modified>
</cp:coreProperties>
</file>